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405" windowWidth="28845" windowHeight="5865" tabRatio="898" activeTab="0"/>
  </bookViews>
  <sheets>
    <sheet name="зерноск" sheetId="1" r:id="rId1"/>
    <sheet name="пшен." sheetId="2" r:id="rId2"/>
    <sheet name="ячмень" sheetId="3" r:id="rId3"/>
    <sheet name="кукуруз" sheetId="4" r:id="rId4"/>
    <sheet name="рис" sheetId="5" r:id="rId5"/>
    <sheet name="подсолн" sheetId="6" r:id="rId6"/>
    <sheet name="соя" sheetId="7" r:id="rId7"/>
    <sheet name="рапс" sheetId="8" r:id="rId8"/>
    <sheet name="лен" sheetId="9" r:id="rId9"/>
    <sheet name="сах св" sheetId="10" r:id="rId10"/>
    <sheet name="картоф" sheetId="11" r:id="rId11"/>
    <sheet name="овощи" sheetId="12" r:id="rId12"/>
    <sheet name="сев озимых" sheetId="13" r:id="rId13"/>
  </sheets>
  <definedNames>
    <definedName name="_xlnm.Print_Titles" localSheetId="0">'зерноск'!$4:$5</definedName>
    <definedName name="_xlnm.Print_Titles" localSheetId="10">'картоф'!$4:$5</definedName>
    <definedName name="_xlnm.Print_Titles" localSheetId="11">'овощи'!$4:$5</definedName>
    <definedName name="_xlnm.Print_Titles" localSheetId="5">'подсолн'!$4:$5</definedName>
    <definedName name="_xlnm.Print_Titles" localSheetId="1">'пшен.'!$4:$5</definedName>
    <definedName name="_xlnm.Print_Titles" localSheetId="4">'рис'!$4:$5</definedName>
    <definedName name="_xlnm.Print_Titles" localSheetId="12">'сев озимых'!$3:$4</definedName>
    <definedName name="_xlnm.Print_Titles" localSheetId="6">'соя'!$4:$5</definedName>
    <definedName name="_xlnm.Print_Titles" localSheetId="2">'ячмень'!$4:$5</definedName>
    <definedName name="_xlnm.Print_Area" localSheetId="0">'зерноск'!$A$1:$N$104</definedName>
    <definedName name="_xlnm.Print_Area" localSheetId="10">'картоф'!$A$1:$L$102</definedName>
    <definedName name="_xlnm.Print_Area" localSheetId="3">'кукуруз'!$A$1:$N$101</definedName>
    <definedName name="_xlnm.Print_Area" localSheetId="8">'лен'!$A$1:$F$89</definedName>
    <definedName name="_xlnm.Print_Area" localSheetId="11">'овощи'!$A$1:$L$103</definedName>
    <definedName name="_xlnm.Print_Area" localSheetId="5">'подсолн'!$A$1:$N$103</definedName>
    <definedName name="_xlnm.Print_Area" localSheetId="1">'пшен.'!$A$1:$N$103</definedName>
    <definedName name="_xlnm.Print_Area" localSheetId="7">'рапс'!$A$1:$N$95</definedName>
    <definedName name="_xlnm.Print_Area" localSheetId="4">'рис'!$A$1:$L$108</definedName>
    <definedName name="_xlnm.Print_Area" localSheetId="9">'сах св'!$A$1:$N$100</definedName>
    <definedName name="_xlnm.Print_Area" localSheetId="12">'сев озимых'!$A$1:$F$94</definedName>
    <definedName name="_xlnm.Print_Area" localSheetId="6">'соя'!$A$1:$N$102</definedName>
    <definedName name="_xlnm.Print_Area" localSheetId="2">'ячмень'!$A$1:$N$103</definedName>
  </definedNames>
  <calcPr fullCalcOnLoad="1"/>
</workbook>
</file>

<file path=xl/sharedStrings.xml><?xml version="1.0" encoding="utf-8"?>
<sst xmlns="http://schemas.openxmlformats.org/spreadsheetml/2006/main" count="1492" uniqueCount="148">
  <si>
    <t>Урожайность, ц/га</t>
  </si>
  <si>
    <t>Наименование регионов</t>
  </si>
  <si>
    <t>Российская Федерация</t>
  </si>
  <si>
    <t>Центральный фед.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</si>
  <si>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</si>
  <si>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</si>
  <si>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</si>
  <si>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</si>
  <si>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</si>
  <si>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</si>
  <si>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</si>
  <si>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</si>
  <si>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</si>
  <si>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</si>
  <si>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</si>
  <si>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</si>
  <si>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</si>
  <si>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</si>
  <si>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</si>
  <si>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</si>
  <si>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фед. округ</t>
  </si>
  <si>
    <t>Республика Коми</t>
  </si>
  <si>
    <t>Архангельская область</t>
  </si>
  <si>
    <t>Вологодская область</t>
  </si>
  <si>
    <t>Калининградская обл.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</si>
  <si>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</si>
  <si>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</si>
  <si>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</si>
  <si>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</si>
  <si>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Карачаево-Черкесская Респ.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</si>
  <si>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</si>
  <si>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</si>
  <si>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</si>
  <si>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</si>
  <si>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Приволжский фед. округ</t>
  </si>
  <si>
    <t>Чувашская Республика</t>
  </si>
  <si>
    <t>Кировская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</si>
  <si>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</si>
  <si>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</si>
  <si>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</si>
  <si>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</si>
  <si>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</si>
  <si>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Свердловская область</t>
  </si>
  <si>
    <t>Тюменская область</t>
  </si>
  <si>
    <t>Челябинская область</t>
  </si>
  <si>
    <t>Сибирский фед. округ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</si>
  <si>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</si>
  <si>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</si>
  <si>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</si>
  <si>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</si>
  <si>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</si>
  <si>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</si>
  <si>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</si>
  <si>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фед. округ</t>
  </si>
  <si>
    <t>Приморский край</t>
  </si>
  <si>
    <t>Хабаровский край</t>
  </si>
  <si>
    <t>Амурская область</t>
  </si>
  <si>
    <t>Камчатская область</t>
  </si>
  <si>
    <t>Магаданская область</t>
  </si>
  <si>
    <t>Сахалинская область</t>
  </si>
  <si>
    <t>Намолочено, тыс. тонн</t>
  </si>
  <si>
    <t xml:space="preserve">Республика Карелия </t>
  </si>
  <si>
    <t xml:space="preserve">       в т. ч.  Ненецкий а.о.</t>
  </si>
  <si>
    <t xml:space="preserve">Республика Адыгея </t>
  </si>
  <si>
    <t xml:space="preserve">Республика Дагестан  </t>
  </si>
  <si>
    <t xml:space="preserve">Республика Ингушетия </t>
  </si>
  <si>
    <t>Кабардино-Балкарская Респ.</t>
  </si>
  <si>
    <t xml:space="preserve">Республика Калмыкия </t>
  </si>
  <si>
    <t xml:space="preserve">Респ. Северная Осетия-Алания </t>
  </si>
  <si>
    <t xml:space="preserve">Чеченская Республика </t>
  </si>
  <si>
    <t xml:space="preserve">Республика Башкортостан  </t>
  </si>
  <si>
    <t xml:space="preserve">Республика Марий Эл </t>
  </si>
  <si>
    <t xml:space="preserve">Республика Мордовия </t>
  </si>
  <si>
    <t xml:space="preserve">Республика Татарстан </t>
  </si>
  <si>
    <t>Удмуртская Республика</t>
  </si>
  <si>
    <t xml:space="preserve">Нижегородская область </t>
  </si>
  <si>
    <t xml:space="preserve">Уральский фед. округ </t>
  </si>
  <si>
    <t>Курганская  область</t>
  </si>
  <si>
    <t xml:space="preserve"> в т. ч. Ханты-Мансийский а. о.</t>
  </si>
  <si>
    <t xml:space="preserve"> в т. ч. Ямало-Ненецкий а. о.</t>
  </si>
  <si>
    <t xml:space="preserve">Республика Алтай  </t>
  </si>
  <si>
    <t xml:space="preserve">Республика Бурятия </t>
  </si>
  <si>
    <t xml:space="preserve">Республика Тыва </t>
  </si>
  <si>
    <t xml:space="preserve">Республика Хакасия </t>
  </si>
  <si>
    <t xml:space="preserve">   в т. ч. Таймырский а. о.</t>
  </si>
  <si>
    <t xml:space="preserve">   в т. ч. Эвенкийский а. о.</t>
  </si>
  <si>
    <t>Усть-Ордынский а. о.</t>
  </si>
  <si>
    <t xml:space="preserve">  в т.ч.Агинский Бурятский а. о.</t>
  </si>
  <si>
    <t xml:space="preserve">Республика Саха (Якутия) </t>
  </si>
  <si>
    <t xml:space="preserve">   в т. ч. Корякский а. о.</t>
  </si>
  <si>
    <t>Еврейская авт. обл.</t>
  </si>
  <si>
    <t>Чукотский а.о.</t>
  </si>
  <si>
    <t>Московская область</t>
  </si>
  <si>
    <t>Южный фед. округ</t>
  </si>
  <si>
    <t>Пермский край</t>
  </si>
  <si>
    <t xml:space="preserve">Ставропольский край   </t>
  </si>
  <si>
    <t>Обмолочено, тыс.га</t>
  </si>
  <si>
    <t>Забайкальский край</t>
  </si>
  <si>
    <t>Северо-Кавказский фед. округ</t>
  </si>
  <si>
    <t>Уборка зерновых и зернобобовых культур в Российской Федерации</t>
  </si>
  <si>
    <t/>
  </si>
  <si>
    <t>Республика Крым</t>
  </si>
  <si>
    <t>г. Севастополь</t>
  </si>
  <si>
    <t>2017 г. +/- к 2016 г.</t>
  </si>
  <si>
    <t>2017 г.</t>
  </si>
  <si>
    <t>2016 г.</t>
  </si>
  <si>
    <t>Уборка пшеницы озимой и яровой в Российской Федерации</t>
  </si>
  <si>
    <t>Уборка ячменя озимого и ярового в Российской Федерации</t>
  </si>
  <si>
    <t>Уборка картофеля  в сельскохозяйственных предприятиях и крестьянских (фермерских) хозяйствах                                                                                в Российской Федерации</t>
  </si>
  <si>
    <t>% к площ. уборки</t>
  </si>
  <si>
    <t xml:space="preserve"> </t>
  </si>
  <si>
    <t>Уборка овощей  в сельскохозяйственных предприятиях и крестьянских (фермерских) хозяйствах  в Российской Федерации</t>
  </si>
  <si>
    <t>Убрано, тыс.га</t>
  </si>
  <si>
    <t>Собрано, тыс. тонн</t>
  </si>
  <si>
    <t>Выкопано, тыс.га</t>
  </si>
  <si>
    <t>Накопано, тыс. тонн</t>
  </si>
  <si>
    <t>Республика Крым*</t>
  </si>
  <si>
    <t>* посевные площади - по оперативным данным Республики Крым</t>
  </si>
  <si>
    <t>Уборка льна-долгунцав Российской Федерации</t>
  </si>
  <si>
    <t>Вытереблено, тыс.га</t>
  </si>
  <si>
    <t>2016г.</t>
  </si>
  <si>
    <t>2017г.</t>
  </si>
  <si>
    <t xml:space="preserve">Оперативная информация по севу озимых культур в Российской Федерации </t>
  </si>
  <si>
    <t>посеяно, тыс.га</t>
  </si>
  <si>
    <t>% к плану</t>
  </si>
  <si>
    <t>Московская обл.</t>
  </si>
  <si>
    <t xml:space="preserve">     в т. ч.  Ненецкий а.о.</t>
  </si>
  <si>
    <t xml:space="preserve">Респ. Сев.Осетия-Алания </t>
  </si>
  <si>
    <t>Ставропольский край</t>
  </si>
  <si>
    <t xml:space="preserve">     в т. ч. Ханты-Мансийский а. о.</t>
  </si>
  <si>
    <t xml:space="preserve">     в т. ч. Ямало-Ненецкий а. о.</t>
  </si>
  <si>
    <t xml:space="preserve">     в т. ч. Таймырский а. о.</t>
  </si>
  <si>
    <t xml:space="preserve">     в т. ч. Эвенкийский а. о.</t>
  </si>
  <si>
    <t xml:space="preserve">     в т. ч. Усть-Ордынский а. о.</t>
  </si>
  <si>
    <t xml:space="preserve">     в т.ч.Агинский Бурятский а. о.</t>
  </si>
  <si>
    <t xml:space="preserve">     в т. ч. Корякский а. о.</t>
  </si>
  <si>
    <t>Прогнозируемая площадь сева озимых культур под урожай                           2018 г, тыс. га</t>
  </si>
  <si>
    <t>Посевная площадь, тыс.га   (4сх)</t>
  </si>
  <si>
    <t>Ппосевная площадь, тыс.га   (4сх)</t>
  </si>
  <si>
    <t>Уборка кукурузы на зерно  в Российской Федерации</t>
  </si>
  <si>
    <t>Уборка рапса озимого и ярового  в Российской Федерации</t>
  </si>
  <si>
    <t>Уборка подсолнечника на зерно в Российской Федерации</t>
  </si>
  <si>
    <t>Уборка сои  в Российской Федерации</t>
  </si>
  <si>
    <t>Уборка сахарной свеклы (фабричной) в Российской Федерации</t>
  </si>
  <si>
    <t>Уборка риса  в Российской Федерации</t>
  </si>
  <si>
    <t>Гибель и перевод на корм (операт.дан.)</t>
  </si>
  <si>
    <t>Площадь к уборке</t>
  </si>
  <si>
    <t>по состоянию на 27 ноября 2017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</si>
</sst>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mmm/yyyy"/>
    <numFmt numFmtId="178" formatCode="[&lt;=0.05]##0.00;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=999999999]&quot;...&quot;;[&lt;=0.05]##0.00;##0.0"/>
  </numFmts>
  <fonts count="49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33" borderId="0" xfId="0" applyFont="1" applyFill="1" applyBorder="1" applyAlignment="1">
      <alignment horizontal="center"/>
    </xf>
    <xf numFmtId="16" fontId="2" fillId="0" borderId="0" xfId="0" applyNumberFormat="1" applyFont="1" applyFill="1" applyBorder="1" applyAlignment="1">
      <alignment horizontal="center"/>
    </xf>
    <xf numFmtId="172" fontId="3" fillId="0" borderId="11" xfId="0" applyNumberFormat="1" applyFont="1" applyFill="1" applyBorder="1" applyAlignment="1">
      <alignment horizontal="center"/>
    </xf>
    <xf numFmtId="172" fontId="3" fillId="0" borderId="12" xfId="0" applyNumberFormat="1" applyFont="1" applyFill="1" applyBorder="1" applyAlignment="1">
      <alignment horizontal="center"/>
    </xf>
    <xf numFmtId="172" fontId="4" fillId="0" borderId="12" xfId="0" applyNumberFormat="1" applyFont="1" applyFill="1" applyBorder="1" applyAlignment="1">
      <alignment horizontal="center"/>
    </xf>
    <xf numFmtId="172" fontId="2" fillId="0" borderId="12" xfId="0" applyNumberFormat="1" applyFont="1" applyFill="1" applyBorder="1" applyAlignment="1">
      <alignment horizontal="center"/>
    </xf>
    <xf numFmtId="172" fontId="3" fillId="0" borderId="12" xfId="0" applyNumberFormat="1" applyFont="1" applyFill="1" applyBorder="1" applyAlignment="1" applyProtection="1">
      <alignment horizontal="center" vertical="center"/>
      <protection locked="0"/>
    </xf>
    <xf numFmtId="172" fontId="3" fillId="0" borderId="12" xfId="0" applyNumberFormat="1" applyFont="1" applyFill="1" applyBorder="1" applyAlignment="1">
      <alignment horizontal="center"/>
    </xf>
    <xf numFmtId="172" fontId="4" fillId="0" borderId="12" xfId="0" applyNumberFormat="1" applyFont="1" applyFill="1" applyBorder="1" applyAlignment="1">
      <alignment horizontal="center"/>
    </xf>
    <xf numFmtId="172" fontId="4" fillId="0" borderId="1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172" fontId="3" fillId="0" borderId="16" xfId="0" applyNumberFormat="1" applyFont="1" applyFill="1" applyBorder="1" applyAlignment="1" applyProtection="1">
      <alignment horizontal="center"/>
      <protection locked="0"/>
    </xf>
    <xf numFmtId="172" fontId="3" fillId="0" borderId="17" xfId="0" applyNumberFormat="1" applyFont="1" applyFill="1" applyBorder="1" applyAlignment="1" applyProtection="1">
      <alignment horizontal="center"/>
      <protection locked="0"/>
    </xf>
    <xf numFmtId="172" fontId="4" fillId="0" borderId="17" xfId="0" applyNumberFormat="1" applyFont="1" applyFill="1" applyBorder="1" applyAlignment="1" applyProtection="1">
      <alignment horizontal="center"/>
      <protection locked="0"/>
    </xf>
    <xf numFmtId="172" fontId="2" fillId="33" borderId="17" xfId="0" applyNumberFormat="1" applyFont="1" applyFill="1" applyBorder="1" applyAlignment="1">
      <alignment horizontal="center"/>
    </xf>
    <xf numFmtId="172" fontId="3" fillId="0" borderId="17" xfId="0" applyNumberFormat="1" applyFont="1" applyFill="1" applyBorder="1" applyAlignment="1" applyProtection="1">
      <alignment horizontal="center"/>
      <protection locked="0"/>
    </xf>
    <xf numFmtId="172" fontId="4" fillId="0" borderId="17" xfId="0" applyNumberFormat="1" applyFont="1" applyFill="1" applyBorder="1" applyAlignment="1" applyProtection="1">
      <alignment horizontal="center"/>
      <protection locked="0"/>
    </xf>
    <xf numFmtId="172" fontId="3" fillId="0" borderId="11" xfId="0" applyNumberFormat="1" applyFont="1" applyFill="1" applyBorder="1" applyAlignment="1">
      <alignment horizontal="center"/>
    </xf>
    <xf numFmtId="172" fontId="3" fillId="34" borderId="12" xfId="0" applyNumberFormat="1" applyFont="1" applyFill="1" applyBorder="1" applyAlignment="1">
      <alignment horizontal="center"/>
    </xf>
    <xf numFmtId="172" fontId="3" fillId="34" borderId="18" xfId="0" applyNumberFormat="1" applyFont="1" applyFill="1" applyBorder="1" applyAlignment="1">
      <alignment/>
    </xf>
    <xf numFmtId="0" fontId="3" fillId="34" borderId="19" xfId="0" applyFont="1" applyFill="1" applyBorder="1" applyAlignment="1">
      <alignment/>
    </xf>
    <xf numFmtId="172" fontId="3" fillId="34" borderId="20" xfId="0" applyNumberFormat="1" applyFont="1" applyFill="1" applyBorder="1" applyAlignment="1">
      <alignment horizontal="center"/>
    </xf>
    <xf numFmtId="172" fontId="3" fillId="34" borderId="17" xfId="0" applyNumberFormat="1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2" fontId="1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Continuous" vertical="center"/>
    </xf>
    <xf numFmtId="0" fontId="1" fillId="34" borderId="0" xfId="0" applyFont="1" applyFill="1" applyBorder="1" applyAlignment="1">
      <alignment horizontal="centerContinuous" vertical="center"/>
    </xf>
    <xf numFmtId="0" fontId="2" fillId="34" borderId="0" xfId="0" applyFont="1" applyFill="1" applyBorder="1" applyAlignment="1">
      <alignment horizontal="centerContinuous" vertical="center"/>
    </xf>
    <xf numFmtId="0" fontId="2" fillId="34" borderId="0" xfId="0" applyFont="1" applyFill="1" applyBorder="1" applyAlignment="1">
      <alignment horizontal="centerContinuous" vertical="center"/>
    </xf>
    <xf numFmtId="0" fontId="2" fillId="34" borderId="0" xfId="0" applyFont="1" applyFill="1" applyAlignment="1">
      <alignment/>
    </xf>
    <xf numFmtId="0" fontId="2" fillId="34" borderId="15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/>
    </xf>
    <xf numFmtId="0" fontId="3" fillId="34" borderId="21" xfId="0" applyFont="1" applyFill="1" applyBorder="1" applyAlignment="1">
      <alignment horizontal="left" vertical="center"/>
    </xf>
    <xf numFmtId="172" fontId="3" fillId="34" borderId="11" xfId="0" applyNumberFormat="1" applyFont="1" applyFill="1" applyBorder="1" applyAlignment="1">
      <alignment horizontal="center"/>
    </xf>
    <xf numFmtId="172" fontId="3" fillId="34" borderId="16" xfId="0" applyNumberFormat="1" applyFont="1" applyFill="1" applyBorder="1" applyAlignment="1" applyProtection="1">
      <alignment horizontal="center"/>
      <protection locked="0"/>
    </xf>
    <xf numFmtId="0" fontId="3" fillId="34" borderId="20" xfId="0" applyFont="1" applyFill="1" applyBorder="1" applyAlignment="1">
      <alignment/>
    </xf>
    <xf numFmtId="172" fontId="3" fillId="34" borderId="12" xfId="0" applyNumberFormat="1" applyFont="1" applyFill="1" applyBorder="1" applyAlignment="1">
      <alignment horizontal="center"/>
    </xf>
    <xf numFmtId="172" fontId="4" fillId="34" borderId="12" xfId="0" applyNumberFormat="1" applyFont="1" applyFill="1" applyBorder="1" applyAlignment="1">
      <alignment horizontal="center"/>
    </xf>
    <xf numFmtId="172" fontId="3" fillId="34" borderId="17" xfId="0" applyNumberFormat="1" applyFont="1" applyFill="1" applyBorder="1" applyAlignment="1" applyProtection="1">
      <alignment horizontal="center"/>
      <protection locked="0"/>
    </xf>
    <xf numFmtId="0" fontId="4" fillId="34" borderId="20" xfId="0" applyFont="1" applyFill="1" applyBorder="1" applyAlignment="1">
      <alignment/>
    </xf>
    <xf numFmtId="16" fontId="2" fillId="34" borderId="0" xfId="0" applyNumberFormat="1" applyFont="1" applyFill="1" applyBorder="1" applyAlignment="1">
      <alignment horizontal="center"/>
    </xf>
    <xf numFmtId="0" fontId="4" fillId="34" borderId="19" xfId="0" applyFont="1" applyFill="1" applyBorder="1" applyAlignment="1">
      <alignment/>
    </xf>
    <xf numFmtId="172" fontId="4" fillId="34" borderId="18" xfId="0" applyNumberFormat="1" applyFont="1" applyFill="1" applyBorder="1" applyAlignment="1">
      <alignment/>
    </xf>
    <xf numFmtId="172" fontId="4" fillId="34" borderId="20" xfId="0" applyNumberFormat="1" applyFont="1" applyFill="1" applyBorder="1" applyAlignment="1">
      <alignment horizontal="center"/>
    </xf>
    <xf numFmtId="172" fontId="4" fillId="34" borderId="12" xfId="0" applyNumberFormat="1" applyFont="1" applyFill="1" applyBorder="1" applyAlignment="1">
      <alignment horizontal="center"/>
    </xf>
    <xf numFmtId="172" fontId="4" fillId="34" borderId="17" xfId="0" applyNumberFormat="1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4" fillId="34" borderId="22" xfId="0" applyFont="1" applyFill="1" applyBorder="1" applyAlignment="1">
      <alignment/>
    </xf>
    <xf numFmtId="172" fontId="4" fillId="34" borderId="23" xfId="0" applyNumberFormat="1" applyFont="1" applyFill="1" applyBorder="1" applyAlignment="1">
      <alignment horizontal="center"/>
    </xf>
    <xf numFmtId="172" fontId="4" fillId="34" borderId="13" xfId="0" applyNumberFormat="1" applyFont="1" applyFill="1" applyBorder="1" applyAlignment="1">
      <alignment/>
    </xf>
    <xf numFmtId="172" fontId="4" fillId="34" borderId="13" xfId="0" applyNumberFormat="1" applyFont="1" applyFill="1" applyBorder="1" applyAlignment="1">
      <alignment horizontal="center"/>
    </xf>
    <xf numFmtId="172" fontId="4" fillId="34" borderId="24" xfId="0" applyNumberFormat="1" applyFont="1" applyFill="1" applyBorder="1" applyAlignment="1">
      <alignment/>
    </xf>
    <xf numFmtId="172" fontId="4" fillId="34" borderId="25" xfId="0" applyNumberFormat="1" applyFont="1" applyFill="1" applyBorder="1" applyAlignment="1">
      <alignment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2" fillId="34" borderId="0" xfId="0" applyFont="1" applyFill="1" applyAlignment="1">
      <alignment horizontal="left"/>
    </xf>
    <xf numFmtId="0" fontId="4" fillId="34" borderId="26" xfId="0" applyFont="1" applyFill="1" applyBorder="1" applyAlignment="1">
      <alignment/>
    </xf>
    <xf numFmtId="172" fontId="4" fillId="34" borderId="27" xfId="0" applyNumberFormat="1" applyFont="1" applyFill="1" applyBorder="1" applyAlignment="1">
      <alignment/>
    </xf>
    <xf numFmtId="172" fontId="4" fillId="34" borderId="28" xfId="0" applyNumberFormat="1" applyFont="1" applyFill="1" applyBorder="1" applyAlignment="1">
      <alignment horizontal="center"/>
    </xf>
    <xf numFmtId="172" fontId="4" fillId="34" borderId="29" xfId="0" applyNumberFormat="1" applyFont="1" applyFill="1" applyBorder="1" applyAlignment="1">
      <alignment horizontal="center"/>
    </xf>
    <xf numFmtId="172" fontId="4" fillId="0" borderId="13" xfId="0" applyNumberFormat="1" applyFont="1" applyFill="1" applyBorder="1" applyAlignment="1">
      <alignment horizontal="center"/>
    </xf>
    <xf numFmtId="172" fontId="1" fillId="34" borderId="0" xfId="0" applyNumberFormat="1" applyFont="1" applyFill="1" applyBorder="1" applyAlignment="1">
      <alignment horizontal="center"/>
    </xf>
    <xf numFmtId="172" fontId="4" fillId="34" borderId="20" xfId="0" applyNumberFormat="1" applyFont="1" applyFill="1" applyBorder="1" applyAlignment="1">
      <alignment horizontal="center"/>
    </xf>
    <xf numFmtId="172" fontId="4" fillId="34" borderId="17" xfId="0" applyNumberFormat="1" applyFont="1" applyFill="1" applyBorder="1" applyAlignment="1" applyProtection="1">
      <alignment horizontal="center"/>
      <protection locked="0"/>
    </xf>
    <xf numFmtId="0" fontId="2" fillId="34" borderId="20" xfId="0" applyFont="1" applyFill="1" applyBorder="1" applyAlignment="1">
      <alignment horizontal="left"/>
    </xf>
    <xf numFmtId="172" fontId="2" fillId="34" borderId="12" xfId="0" applyNumberFormat="1" applyFont="1" applyFill="1" applyBorder="1" applyAlignment="1">
      <alignment horizontal="center"/>
    </xf>
    <xf numFmtId="172" fontId="2" fillId="34" borderId="17" xfId="0" applyNumberFormat="1" applyFont="1" applyFill="1" applyBorder="1" applyAlignment="1">
      <alignment horizontal="center"/>
    </xf>
    <xf numFmtId="172" fontId="3" fillId="34" borderId="12" xfId="0" applyNumberFormat="1" applyFont="1" applyFill="1" applyBorder="1" applyAlignment="1" applyProtection="1">
      <alignment horizontal="center" vertical="center"/>
      <protection locked="0"/>
    </xf>
    <xf numFmtId="172" fontId="3" fillId="34" borderId="17" xfId="0" applyNumberFormat="1" applyFont="1" applyFill="1" applyBorder="1" applyAlignment="1" applyProtection="1">
      <alignment horizontal="center"/>
      <protection locked="0"/>
    </xf>
    <xf numFmtId="172" fontId="4" fillId="34" borderId="17" xfId="0" applyNumberFormat="1" applyFont="1" applyFill="1" applyBorder="1" applyAlignment="1" applyProtection="1">
      <alignment horizontal="center"/>
      <protection locked="0"/>
    </xf>
    <xf numFmtId="172" fontId="4" fillId="34" borderId="13" xfId="0" applyNumberFormat="1" applyFont="1" applyFill="1" applyBorder="1" applyAlignment="1">
      <alignment horizontal="center"/>
    </xf>
    <xf numFmtId="172" fontId="4" fillId="34" borderId="24" xfId="0" applyNumberFormat="1" applyFont="1" applyFill="1" applyBorder="1" applyAlignment="1" applyProtection="1">
      <alignment horizontal="center"/>
      <protection locked="0"/>
    </xf>
    <xf numFmtId="0" fontId="9" fillId="34" borderId="0" xfId="0" applyFont="1" applyFill="1" applyAlignment="1">
      <alignment/>
    </xf>
    <xf numFmtId="2" fontId="4" fillId="34" borderId="12" xfId="0" applyNumberFormat="1" applyFont="1" applyFill="1" applyBorder="1" applyAlignment="1">
      <alignment horizontal="center"/>
    </xf>
    <xf numFmtId="173" fontId="4" fillId="34" borderId="12" xfId="0" applyNumberFormat="1" applyFont="1" applyFill="1" applyBorder="1" applyAlignment="1">
      <alignment horizontal="center"/>
    </xf>
    <xf numFmtId="0" fontId="3" fillId="34" borderId="20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172" fontId="3" fillId="34" borderId="30" xfId="0" applyNumberFormat="1" applyFont="1" applyFill="1" applyBorder="1" applyAlignment="1" applyProtection="1">
      <alignment horizontal="center"/>
      <protection locked="0"/>
    </xf>
    <xf numFmtId="172" fontId="3" fillId="34" borderId="31" xfId="0" applyNumberFormat="1" applyFont="1" applyFill="1" applyBorder="1" applyAlignment="1" applyProtection="1">
      <alignment horizontal="center"/>
      <protection locked="0"/>
    </xf>
    <xf numFmtId="172" fontId="4" fillId="34" borderId="31" xfId="0" applyNumberFormat="1" applyFont="1" applyFill="1" applyBorder="1" applyAlignment="1" applyProtection="1">
      <alignment horizontal="center"/>
      <protection locked="0"/>
    </xf>
    <xf numFmtId="172" fontId="3" fillId="34" borderId="31" xfId="0" applyNumberFormat="1" applyFont="1" applyFill="1" applyBorder="1" applyAlignment="1">
      <alignment horizontal="center"/>
    </xf>
    <xf numFmtId="172" fontId="4" fillId="34" borderId="31" xfId="0" applyNumberFormat="1" applyFont="1" applyFill="1" applyBorder="1" applyAlignment="1">
      <alignment horizontal="center"/>
    </xf>
    <xf numFmtId="2" fontId="4" fillId="34" borderId="12" xfId="0" applyNumberFormat="1" applyFont="1" applyFill="1" applyBorder="1" applyAlignment="1">
      <alignment horizontal="center"/>
    </xf>
    <xf numFmtId="172" fontId="4" fillId="0" borderId="17" xfId="0" applyNumberFormat="1" applyFont="1" applyFill="1" applyBorder="1" applyAlignment="1">
      <alignment horizontal="center"/>
    </xf>
    <xf numFmtId="172" fontId="3" fillId="0" borderId="17" xfId="0" applyNumberFormat="1" applyFont="1" applyFill="1" applyBorder="1" applyAlignment="1">
      <alignment horizontal="center"/>
    </xf>
    <xf numFmtId="172" fontId="3" fillId="0" borderId="17" xfId="0" applyNumberFormat="1" applyFont="1" applyFill="1" applyBorder="1" applyAlignment="1">
      <alignment horizontal="center"/>
    </xf>
    <xf numFmtId="172" fontId="4" fillId="0" borderId="24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34" borderId="0" xfId="0" applyFont="1" applyFill="1" applyBorder="1" applyAlignment="1">
      <alignment horizontal="center" vertical="center"/>
    </xf>
    <xf numFmtId="172" fontId="3" fillId="34" borderId="32" xfId="0" applyNumberFormat="1" applyFont="1" applyFill="1" applyBorder="1" applyAlignment="1" applyProtection="1">
      <alignment horizontal="center"/>
      <protection locked="0"/>
    </xf>
    <xf numFmtId="172" fontId="3" fillId="34" borderId="33" xfId="0" applyNumberFormat="1" applyFont="1" applyFill="1" applyBorder="1" applyAlignment="1" applyProtection="1">
      <alignment horizontal="center"/>
      <protection locked="0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172" fontId="3" fillId="34" borderId="17" xfId="0" applyNumberFormat="1" applyFont="1" applyFill="1" applyBorder="1" applyAlignment="1">
      <alignment horizontal="center"/>
    </xf>
    <xf numFmtId="172" fontId="4" fillId="34" borderId="17" xfId="0" applyNumberFormat="1" applyFont="1" applyFill="1" applyBorder="1" applyAlignment="1">
      <alignment horizontal="center"/>
    </xf>
    <xf numFmtId="172" fontId="4" fillId="0" borderId="27" xfId="0" applyNumberFormat="1" applyFont="1" applyFill="1" applyBorder="1" applyAlignment="1">
      <alignment/>
    </xf>
    <xf numFmtId="172" fontId="4" fillId="34" borderId="17" xfId="0" applyNumberFormat="1" applyFont="1" applyFill="1" applyBorder="1" applyAlignment="1">
      <alignment horizontal="center"/>
    </xf>
    <xf numFmtId="172" fontId="4" fillId="34" borderId="24" xfId="0" applyNumberFormat="1" applyFont="1" applyFill="1" applyBorder="1" applyAlignment="1">
      <alignment horizontal="center"/>
    </xf>
    <xf numFmtId="172" fontId="3" fillId="34" borderId="17" xfId="0" applyNumberFormat="1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172" fontId="4" fillId="34" borderId="24" xfId="0" applyNumberFormat="1" applyFont="1" applyFill="1" applyBorder="1" applyAlignment="1">
      <alignment horizontal="center"/>
    </xf>
    <xf numFmtId="0" fontId="4" fillId="34" borderId="34" xfId="0" applyFont="1" applyFill="1" applyBorder="1" applyAlignment="1">
      <alignment/>
    </xf>
    <xf numFmtId="172" fontId="4" fillId="34" borderId="35" xfId="0" applyNumberFormat="1" applyFont="1" applyFill="1" applyBorder="1" applyAlignment="1">
      <alignment horizontal="center"/>
    </xf>
    <xf numFmtId="172" fontId="4" fillId="34" borderId="36" xfId="0" applyNumberFormat="1" applyFont="1" applyFill="1" applyBorder="1" applyAlignment="1">
      <alignment/>
    </xf>
    <xf numFmtId="172" fontId="4" fillId="34" borderId="36" xfId="0" applyNumberFormat="1" applyFont="1" applyFill="1" applyBorder="1" applyAlignment="1">
      <alignment horizontal="center"/>
    </xf>
    <xf numFmtId="172" fontId="3" fillId="34" borderId="37" xfId="0" applyNumberFormat="1" applyFont="1" applyFill="1" applyBorder="1" applyAlignment="1" applyProtection="1">
      <alignment/>
      <protection locked="0"/>
    </xf>
    <xf numFmtId="172" fontId="4" fillId="34" borderId="38" xfId="0" applyNumberFormat="1" applyFont="1" applyFill="1" applyBorder="1" applyAlignment="1">
      <alignment/>
    </xf>
    <xf numFmtId="172" fontId="4" fillId="34" borderId="39" xfId="0" applyNumberFormat="1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4" fillId="0" borderId="34" xfId="0" applyFont="1" applyFill="1" applyBorder="1" applyAlignment="1">
      <alignment/>
    </xf>
    <xf numFmtId="172" fontId="4" fillId="0" borderId="35" xfId="0" applyNumberFormat="1" applyFont="1" applyFill="1" applyBorder="1" applyAlignment="1">
      <alignment horizontal="center"/>
    </xf>
    <xf numFmtId="172" fontId="4" fillId="0" borderId="36" xfId="0" applyNumberFormat="1" applyFont="1" applyFill="1" applyBorder="1" applyAlignment="1">
      <alignment horizontal="center"/>
    </xf>
    <xf numFmtId="172" fontId="4" fillId="0" borderId="36" xfId="0" applyNumberFormat="1" applyFont="1" applyFill="1" applyBorder="1" applyAlignment="1">
      <alignment horizontal="center"/>
    </xf>
    <xf numFmtId="172" fontId="4" fillId="0" borderId="37" xfId="0" applyNumberFormat="1" applyFont="1" applyFill="1" applyBorder="1" applyAlignment="1" applyProtection="1">
      <alignment horizontal="center"/>
      <protection locked="0"/>
    </xf>
    <xf numFmtId="172" fontId="4" fillId="0" borderId="38" xfId="0" applyNumberFormat="1" applyFont="1" applyFill="1" applyBorder="1" applyAlignment="1">
      <alignment horizontal="center"/>
    </xf>
    <xf numFmtId="172" fontId="4" fillId="0" borderId="39" xfId="0" applyNumberFormat="1" applyFont="1" applyFill="1" applyBorder="1" applyAlignment="1">
      <alignment horizontal="center"/>
    </xf>
    <xf numFmtId="172" fontId="3" fillId="0" borderId="20" xfId="0" applyNumberFormat="1" applyFont="1" applyFill="1" applyBorder="1" applyAlignment="1">
      <alignment horizontal="center"/>
    </xf>
    <xf numFmtId="172" fontId="4" fillId="0" borderId="2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72" fontId="4" fillId="0" borderId="17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172" fontId="4" fillId="0" borderId="19" xfId="0" applyNumberFormat="1" applyFont="1" applyFill="1" applyBorder="1" applyAlignment="1">
      <alignment horizontal="center"/>
    </xf>
    <xf numFmtId="172" fontId="4" fillId="0" borderId="20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172" fontId="3" fillId="0" borderId="19" xfId="0" applyNumberFormat="1" applyFont="1" applyFill="1" applyBorder="1" applyAlignment="1">
      <alignment horizontal="center"/>
    </xf>
    <xf numFmtId="172" fontId="3" fillId="0" borderId="2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172" fontId="4" fillId="34" borderId="30" xfId="0" applyNumberFormat="1" applyFont="1" applyFill="1" applyBorder="1" applyAlignment="1">
      <alignment/>
    </xf>
    <xf numFmtId="0" fontId="3" fillId="34" borderId="40" xfId="0" applyFont="1" applyFill="1" applyBorder="1" applyAlignment="1">
      <alignment horizontal="left" vertical="center"/>
    </xf>
    <xf numFmtId="0" fontId="3" fillId="34" borderId="19" xfId="0" applyFont="1" applyFill="1" applyBorder="1" applyAlignment="1">
      <alignment/>
    </xf>
    <xf numFmtId="0" fontId="2" fillId="34" borderId="19" xfId="0" applyFont="1" applyFill="1" applyBorder="1" applyAlignment="1">
      <alignment horizontal="left"/>
    </xf>
    <xf numFmtId="172" fontId="3" fillId="34" borderId="41" xfId="0" applyNumberFormat="1" applyFont="1" applyFill="1" applyBorder="1" applyAlignment="1">
      <alignment horizontal="center"/>
    </xf>
    <xf numFmtId="172" fontId="3" fillId="34" borderId="18" xfId="0" applyNumberFormat="1" applyFont="1" applyFill="1" applyBorder="1" applyAlignment="1">
      <alignment horizontal="center"/>
    </xf>
    <xf numFmtId="172" fontId="4" fillId="34" borderId="18" xfId="0" applyNumberFormat="1" applyFont="1" applyFill="1" applyBorder="1" applyAlignment="1">
      <alignment horizontal="center"/>
    </xf>
    <xf numFmtId="172" fontId="4" fillId="34" borderId="18" xfId="0" applyNumberFormat="1" applyFont="1" applyFill="1" applyBorder="1" applyAlignment="1">
      <alignment horizontal="center"/>
    </xf>
    <xf numFmtId="172" fontId="2" fillId="34" borderId="18" xfId="0" applyNumberFormat="1" applyFont="1" applyFill="1" applyBorder="1" applyAlignment="1">
      <alignment horizontal="center"/>
    </xf>
    <xf numFmtId="172" fontId="3" fillId="34" borderId="18" xfId="0" applyNumberFormat="1" applyFont="1" applyFill="1" applyBorder="1" applyAlignment="1" applyProtection="1">
      <alignment horizontal="center" vertical="center"/>
      <protection locked="0"/>
    </xf>
    <xf numFmtId="172" fontId="3" fillId="34" borderId="18" xfId="0" applyNumberFormat="1" applyFont="1" applyFill="1" applyBorder="1" applyAlignment="1">
      <alignment horizontal="center"/>
    </xf>
    <xf numFmtId="172" fontId="3" fillId="34" borderId="21" xfId="0" applyNumberFormat="1" applyFont="1" applyFill="1" applyBorder="1" applyAlignment="1">
      <alignment horizontal="center"/>
    </xf>
    <xf numFmtId="172" fontId="3" fillId="34" borderId="20" xfId="0" applyNumberFormat="1" applyFont="1" applyFill="1" applyBorder="1" applyAlignment="1">
      <alignment horizontal="center"/>
    </xf>
    <xf numFmtId="172" fontId="2" fillId="34" borderId="20" xfId="0" applyNumberFormat="1" applyFont="1" applyFill="1" applyBorder="1" applyAlignment="1">
      <alignment horizontal="center"/>
    </xf>
    <xf numFmtId="172" fontId="3" fillId="34" borderId="20" xfId="0" applyNumberFormat="1" applyFont="1" applyFill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>
      <alignment horizontal="center" vertical="center"/>
    </xf>
    <xf numFmtId="172" fontId="3" fillId="34" borderId="21" xfId="0" applyNumberFormat="1" applyFont="1" applyFill="1" applyBorder="1" applyAlignment="1">
      <alignment horizontal="center"/>
    </xf>
    <xf numFmtId="172" fontId="4" fillId="34" borderId="25" xfId="0" applyNumberFormat="1" applyFont="1" applyFill="1" applyBorder="1" applyAlignment="1">
      <alignment horizontal="center"/>
    </xf>
    <xf numFmtId="172" fontId="3" fillId="0" borderId="41" xfId="0" applyNumberFormat="1" applyFont="1" applyFill="1" applyBorder="1" applyAlignment="1">
      <alignment horizontal="center"/>
    </xf>
    <xf numFmtId="172" fontId="3" fillId="0" borderId="18" xfId="0" applyNumberFormat="1" applyFont="1" applyFill="1" applyBorder="1" applyAlignment="1">
      <alignment horizontal="center"/>
    </xf>
    <xf numFmtId="172" fontId="4" fillId="0" borderId="18" xfId="0" applyNumberFormat="1" applyFont="1" applyFill="1" applyBorder="1" applyAlignment="1">
      <alignment horizontal="center"/>
    </xf>
    <xf numFmtId="172" fontId="2" fillId="0" borderId="18" xfId="0" applyNumberFormat="1" applyFont="1" applyFill="1" applyBorder="1" applyAlignment="1">
      <alignment horizontal="center"/>
    </xf>
    <xf numFmtId="172" fontId="3" fillId="0" borderId="18" xfId="0" applyNumberFormat="1" applyFont="1" applyFill="1" applyBorder="1" applyAlignment="1" applyProtection="1">
      <alignment horizontal="center" vertical="center"/>
      <protection locked="0"/>
    </xf>
    <xf numFmtId="172" fontId="3" fillId="0" borderId="18" xfId="0" applyNumberFormat="1" applyFont="1" applyFill="1" applyBorder="1" applyAlignment="1">
      <alignment horizontal="center"/>
    </xf>
    <xf numFmtId="172" fontId="4" fillId="0" borderId="18" xfId="0" applyNumberFormat="1" applyFont="1" applyFill="1" applyBorder="1" applyAlignment="1">
      <alignment horizontal="center"/>
    </xf>
    <xf numFmtId="172" fontId="4" fillId="0" borderId="25" xfId="0" applyNumberFormat="1" applyFont="1" applyFill="1" applyBorder="1" applyAlignment="1">
      <alignment horizontal="center"/>
    </xf>
    <xf numFmtId="172" fontId="4" fillId="34" borderId="25" xfId="0" applyNumberFormat="1" applyFont="1" applyFill="1" applyBorder="1" applyAlignment="1">
      <alignment horizontal="center"/>
    </xf>
    <xf numFmtId="172" fontId="2" fillId="0" borderId="31" xfId="0" applyNumberFormat="1" applyFont="1" applyFill="1" applyBorder="1" applyAlignment="1">
      <alignment horizontal="center"/>
    </xf>
    <xf numFmtId="172" fontId="2" fillId="0" borderId="2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42" xfId="0" applyFont="1" applyFill="1" applyBorder="1" applyAlignment="1">
      <alignment/>
    </xf>
    <xf numFmtId="172" fontId="3" fillId="0" borderId="19" xfId="0" applyNumberFormat="1" applyFont="1" applyFill="1" applyBorder="1" applyAlignment="1">
      <alignment horizontal="center"/>
    </xf>
    <xf numFmtId="0" fontId="4" fillId="0" borderId="42" xfId="0" applyFont="1" applyFill="1" applyBorder="1" applyAlignment="1">
      <alignment/>
    </xf>
    <xf numFmtId="172" fontId="4" fillId="0" borderId="19" xfId="0" applyNumberFormat="1" applyFont="1" applyFill="1" applyBorder="1" applyAlignment="1">
      <alignment horizontal="center"/>
    </xf>
    <xf numFmtId="172" fontId="4" fillId="0" borderId="20" xfId="0" applyNumberFormat="1" applyFont="1" applyFill="1" applyBorder="1" applyAlignment="1">
      <alignment/>
    </xf>
    <xf numFmtId="172" fontId="4" fillId="0" borderId="12" xfId="0" applyNumberFormat="1" applyFont="1" applyFill="1" applyBorder="1" applyAlignment="1">
      <alignment/>
    </xf>
    <xf numFmtId="172" fontId="4" fillId="0" borderId="17" xfId="0" applyNumberFormat="1" applyFont="1" applyFill="1" applyBorder="1" applyAlignment="1">
      <alignment/>
    </xf>
    <xf numFmtId="0" fontId="4" fillId="0" borderId="43" xfId="0" applyFont="1" applyFill="1" applyBorder="1" applyAlignment="1">
      <alignment/>
    </xf>
    <xf numFmtId="172" fontId="4" fillId="0" borderId="22" xfId="0" applyNumberFormat="1" applyFont="1" applyFill="1" applyBorder="1" applyAlignment="1">
      <alignment horizontal="center"/>
    </xf>
    <xf numFmtId="172" fontId="4" fillId="0" borderId="23" xfId="0" applyNumberFormat="1" applyFont="1" applyFill="1" applyBorder="1" applyAlignment="1">
      <alignment/>
    </xf>
    <xf numFmtId="172" fontId="4" fillId="0" borderId="13" xfId="0" applyNumberFormat="1" applyFont="1" applyFill="1" applyBorder="1" applyAlignment="1">
      <alignment/>
    </xf>
    <xf numFmtId="172" fontId="4" fillId="0" borderId="24" xfId="0" applyNumberFormat="1" applyFont="1" applyFill="1" applyBorder="1" applyAlignment="1">
      <alignment/>
    </xf>
    <xf numFmtId="0" fontId="4" fillId="0" borderId="44" xfId="0" applyFont="1" applyFill="1" applyBorder="1" applyAlignment="1">
      <alignment/>
    </xf>
    <xf numFmtId="172" fontId="4" fillId="0" borderId="26" xfId="0" applyNumberFormat="1" applyFont="1" applyFill="1" applyBorder="1" applyAlignment="1">
      <alignment horizontal="center"/>
    </xf>
    <xf numFmtId="172" fontId="4" fillId="0" borderId="28" xfId="0" applyNumberFormat="1" applyFont="1" applyFill="1" applyBorder="1" applyAlignment="1">
      <alignment/>
    </xf>
    <xf numFmtId="172" fontId="4" fillId="0" borderId="29" xfId="0" applyNumberFormat="1" applyFont="1" applyFill="1" applyBorder="1" applyAlignment="1">
      <alignment/>
    </xf>
    <xf numFmtId="172" fontId="4" fillId="0" borderId="30" xfId="0" applyNumberFormat="1" applyFont="1" applyFill="1" applyBorder="1" applyAlignment="1">
      <alignment/>
    </xf>
    <xf numFmtId="172" fontId="4" fillId="0" borderId="0" xfId="0" applyNumberFormat="1" applyFont="1" applyFill="1" applyAlignment="1">
      <alignment horizontal="center"/>
    </xf>
    <xf numFmtId="172" fontId="3" fillId="34" borderId="45" xfId="0" applyNumberFormat="1" applyFont="1" applyFill="1" applyBorder="1" applyAlignment="1" applyProtection="1">
      <alignment horizontal="center"/>
      <protection locked="0"/>
    </xf>
    <xf numFmtId="172" fontId="4" fillId="34" borderId="31" xfId="0" applyNumberFormat="1" applyFont="1" applyFill="1" applyBorder="1" applyAlignment="1" applyProtection="1">
      <alignment horizontal="center"/>
      <protection locked="0"/>
    </xf>
    <xf numFmtId="172" fontId="2" fillId="34" borderId="31" xfId="0" applyNumberFormat="1" applyFont="1" applyFill="1" applyBorder="1" applyAlignment="1">
      <alignment horizontal="center"/>
    </xf>
    <xf numFmtId="172" fontId="4" fillId="34" borderId="33" xfId="0" applyNumberFormat="1" applyFont="1" applyFill="1" applyBorder="1" applyAlignment="1" applyProtection="1">
      <alignment horizontal="center"/>
      <protection locked="0"/>
    </xf>
    <xf numFmtId="172" fontId="4" fillId="34" borderId="33" xfId="0" applyNumberFormat="1" applyFont="1" applyFill="1" applyBorder="1" applyAlignment="1" applyProtection="1">
      <alignment horizontal="center"/>
      <protection locked="0"/>
    </xf>
    <xf numFmtId="172" fontId="4" fillId="34" borderId="24" xfId="0" applyNumberFormat="1" applyFont="1" applyFill="1" applyBorder="1" applyAlignment="1" applyProtection="1">
      <alignment horizontal="center"/>
      <protection locked="0"/>
    </xf>
    <xf numFmtId="172" fontId="3" fillId="0" borderId="45" xfId="0" applyNumberFormat="1" applyFont="1" applyFill="1" applyBorder="1" applyAlignment="1" applyProtection="1">
      <alignment horizontal="center"/>
      <protection locked="0"/>
    </xf>
    <xf numFmtId="172" fontId="3" fillId="0" borderId="31" xfId="0" applyNumberFormat="1" applyFont="1" applyFill="1" applyBorder="1" applyAlignment="1" applyProtection="1">
      <alignment horizontal="center"/>
      <protection locked="0"/>
    </xf>
    <xf numFmtId="172" fontId="4" fillId="0" borderId="31" xfId="0" applyNumberFormat="1" applyFont="1" applyFill="1" applyBorder="1" applyAlignment="1" applyProtection="1">
      <alignment horizontal="center"/>
      <protection locked="0"/>
    </xf>
    <xf numFmtId="172" fontId="4" fillId="0" borderId="31" xfId="0" applyNumberFormat="1" applyFont="1" applyFill="1" applyBorder="1" applyAlignment="1" applyProtection="1">
      <alignment horizontal="center"/>
      <protection locked="0"/>
    </xf>
    <xf numFmtId="172" fontId="4" fillId="0" borderId="33" xfId="0" applyNumberFormat="1" applyFont="1" applyFill="1" applyBorder="1" applyAlignment="1" applyProtection="1">
      <alignment horizontal="center"/>
      <protection locked="0"/>
    </xf>
    <xf numFmtId="172" fontId="3" fillId="0" borderId="21" xfId="0" applyNumberFormat="1" applyFont="1" applyFill="1" applyBorder="1" applyAlignment="1">
      <alignment horizontal="center"/>
    </xf>
    <xf numFmtId="172" fontId="2" fillId="0" borderId="17" xfId="0" applyNumberFormat="1" applyFont="1" applyFill="1" applyBorder="1" applyAlignment="1">
      <alignment horizontal="center"/>
    </xf>
    <xf numFmtId="172" fontId="3" fillId="0" borderId="20" xfId="0" applyNumberFormat="1" applyFont="1" applyFill="1" applyBorder="1" applyAlignment="1" applyProtection="1">
      <alignment horizontal="center" vertical="center"/>
      <protection locked="0"/>
    </xf>
    <xf numFmtId="172" fontId="4" fillId="0" borderId="23" xfId="0" applyNumberFormat="1" applyFont="1" applyFill="1" applyBorder="1" applyAlignment="1">
      <alignment horizontal="center"/>
    </xf>
    <xf numFmtId="172" fontId="3" fillId="34" borderId="46" xfId="0" applyNumberFormat="1" applyFont="1" applyFill="1" applyBorder="1" applyAlignment="1">
      <alignment horizontal="center"/>
    </xf>
    <xf numFmtId="172" fontId="4" fillId="34" borderId="46" xfId="0" applyNumberFormat="1" applyFont="1" applyFill="1" applyBorder="1" applyAlignment="1">
      <alignment horizontal="center"/>
    </xf>
    <xf numFmtId="0" fontId="3" fillId="34" borderId="47" xfId="0" applyFont="1" applyFill="1" applyBorder="1" applyAlignment="1">
      <alignment horizontal="left" vertical="center"/>
    </xf>
    <xf numFmtId="0" fontId="3" fillId="34" borderId="42" xfId="0" applyFont="1" applyFill="1" applyBorder="1" applyAlignment="1">
      <alignment/>
    </xf>
    <xf numFmtId="0" fontId="4" fillId="34" borderId="42" xfId="0" applyFont="1" applyFill="1" applyBorder="1" applyAlignment="1">
      <alignment/>
    </xf>
    <xf numFmtId="0" fontId="2" fillId="34" borderId="42" xfId="0" applyFont="1" applyFill="1" applyBorder="1" applyAlignment="1">
      <alignment horizontal="left"/>
    </xf>
    <xf numFmtId="0" fontId="3" fillId="34" borderId="42" xfId="0" applyFont="1" applyFill="1" applyBorder="1" applyAlignment="1">
      <alignment/>
    </xf>
    <xf numFmtId="0" fontId="4" fillId="34" borderId="42" xfId="0" applyFont="1" applyFill="1" applyBorder="1" applyAlignment="1">
      <alignment/>
    </xf>
    <xf numFmtId="172" fontId="3" fillId="34" borderId="40" xfId="0" applyNumberFormat="1" applyFont="1" applyFill="1" applyBorder="1" applyAlignment="1">
      <alignment horizontal="center" vertical="center"/>
    </xf>
    <xf numFmtId="172" fontId="3" fillId="34" borderId="19" xfId="0" applyNumberFormat="1" applyFont="1" applyFill="1" applyBorder="1" applyAlignment="1">
      <alignment horizontal="center"/>
    </xf>
    <xf numFmtId="172" fontId="4" fillId="34" borderId="19" xfId="0" applyNumberFormat="1" applyFont="1" applyFill="1" applyBorder="1" applyAlignment="1">
      <alignment horizontal="center"/>
    </xf>
    <xf numFmtId="172" fontId="2" fillId="34" borderId="19" xfId="0" applyNumberFormat="1" applyFont="1" applyFill="1" applyBorder="1" applyAlignment="1">
      <alignment horizontal="center"/>
    </xf>
    <xf numFmtId="172" fontId="4" fillId="34" borderId="22" xfId="0" applyNumberFormat="1" applyFont="1" applyFill="1" applyBorder="1" applyAlignment="1">
      <alignment horizontal="center"/>
    </xf>
    <xf numFmtId="172" fontId="3" fillId="0" borderId="21" xfId="0" applyNumberFormat="1" applyFont="1" applyFill="1" applyBorder="1" applyAlignment="1">
      <alignment horizontal="center"/>
    </xf>
    <xf numFmtId="172" fontId="3" fillId="0" borderId="16" xfId="0" applyNumberFormat="1" applyFont="1" applyFill="1" applyBorder="1" applyAlignment="1">
      <alignment horizontal="center"/>
    </xf>
    <xf numFmtId="172" fontId="3" fillId="0" borderId="31" xfId="0" applyNumberFormat="1" applyFont="1" applyFill="1" applyBorder="1" applyAlignment="1">
      <alignment horizontal="center"/>
    </xf>
    <xf numFmtId="172" fontId="3" fillId="0" borderId="48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72" fontId="4" fillId="0" borderId="24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72" fontId="4" fillId="0" borderId="28" xfId="0" applyNumberFormat="1" applyFont="1" applyFill="1" applyBorder="1" applyAlignment="1">
      <alignment horizontal="center"/>
    </xf>
    <xf numFmtId="172" fontId="4" fillId="0" borderId="26" xfId="0" applyNumberFormat="1" applyFont="1" applyFill="1" applyBorder="1" applyAlignment="1">
      <alignment horizontal="center"/>
    </xf>
    <xf numFmtId="172" fontId="4" fillId="0" borderId="29" xfId="0" applyNumberFormat="1" applyFont="1" applyFill="1" applyBorder="1" applyAlignment="1">
      <alignment horizontal="center"/>
    </xf>
    <xf numFmtId="172" fontId="3" fillId="0" borderId="30" xfId="0" applyNumberFormat="1" applyFont="1" applyFill="1" applyBorder="1" applyAlignment="1" applyProtection="1">
      <alignment horizontal="center"/>
      <protection locked="0"/>
    </xf>
    <xf numFmtId="2" fontId="4" fillId="0" borderId="24" xfId="0" applyNumberFormat="1" applyFont="1" applyFill="1" applyBorder="1" applyAlignment="1">
      <alignment horizontal="center"/>
    </xf>
    <xf numFmtId="0" fontId="3" fillId="0" borderId="47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4" fillId="0" borderId="43" xfId="0" applyFont="1" applyFill="1" applyBorder="1" applyAlignment="1">
      <alignment/>
    </xf>
    <xf numFmtId="172" fontId="3" fillId="0" borderId="40" xfId="0" applyNumberFormat="1" applyFont="1" applyFill="1" applyBorder="1" applyAlignment="1">
      <alignment horizontal="center" vertical="center"/>
    </xf>
    <xf numFmtId="172" fontId="4" fillId="0" borderId="22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 vertical="center" wrapText="1"/>
    </xf>
    <xf numFmtId="172" fontId="3" fillId="34" borderId="42" xfId="0" applyNumberFormat="1" applyFont="1" applyFill="1" applyBorder="1" applyAlignment="1">
      <alignment horizontal="center"/>
    </xf>
    <xf numFmtId="172" fontId="4" fillId="34" borderId="42" xfId="0" applyNumberFormat="1" applyFont="1" applyFill="1" applyBorder="1" applyAlignment="1">
      <alignment horizontal="center"/>
    </xf>
    <xf numFmtId="172" fontId="2" fillId="34" borderId="42" xfId="0" applyNumberFormat="1" applyFont="1" applyFill="1" applyBorder="1" applyAlignment="1">
      <alignment horizontal="center"/>
    </xf>
    <xf numFmtId="2" fontId="4" fillId="34" borderId="20" xfId="0" applyNumberFormat="1" applyFont="1" applyFill="1" applyBorder="1" applyAlignment="1">
      <alignment horizontal="center"/>
    </xf>
    <xf numFmtId="172" fontId="3" fillId="34" borderId="49" xfId="0" applyNumberFormat="1" applyFont="1" applyFill="1" applyBorder="1" applyAlignment="1">
      <alignment horizontal="center" vertical="center"/>
    </xf>
    <xf numFmtId="172" fontId="2" fillId="34" borderId="46" xfId="0" applyNumberFormat="1" applyFont="1" applyFill="1" applyBorder="1" applyAlignment="1">
      <alignment horizontal="center"/>
    </xf>
    <xf numFmtId="172" fontId="4" fillId="34" borderId="33" xfId="0" applyNumberFormat="1" applyFont="1" applyFill="1" applyBorder="1" applyAlignment="1">
      <alignment horizontal="center"/>
    </xf>
    <xf numFmtId="172" fontId="4" fillId="34" borderId="22" xfId="0" applyNumberFormat="1" applyFont="1" applyFill="1" applyBorder="1" applyAlignment="1">
      <alignment/>
    </xf>
    <xf numFmtId="172" fontId="4" fillId="34" borderId="31" xfId="0" applyNumberFormat="1" applyFont="1" applyFill="1" applyBorder="1" applyAlignment="1">
      <alignment horizontal="center"/>
    </xf>
    <xf numFmtId="172" fontId="4" fillId="34" borderId="43" xfId="0" applyNumberFormat="1" applyFont="1" applyFill="1" applyBorder="1" applyAlignment="1">
      <alignment horizontal="center"/>
    </xf>
    <xf numFmtId="172" fontId="4" fillId="34" borderId="33" xfId="0" applyNumberFormat="1" applyFont="1" applyFill="1" applyBorder="1" applyAlignment="1">
      <alignment horizontal="center"/>
    </xf>
    <xf numFmtId="172" fontId="4" fillId="34" borderId="37" xfId="0" applyNumberFormat="1" applyFont="1" applyFill="1" applyBorder="1" applyAlignment="1" applyProtection="1">
      <alignment/>
      <protection locked="0"/>
    </xf>
    <xf numFmtId="172" fontId="2" fillId="34" borderId="0" xfId="0" applyNumberFormat="1" applyFont="1" applyFill="1" applyBorder="1" applyAlignment="1">
      <alignment horizontal="center"/>
    </xf>
    <xf numFmtId="172" fontId="4" fillId="34" borderId="50" xfId="0" applyNumberFormat="1" applyFont="1" applyFill="1" applyBorder="1" applyAlignment="1">
      <alignment/>
    </xf>
    <xf numFmtId="172" fontId="3" fillId="34" borderId="38" xfId="0" applyNumberFormat="1" applyFont="1" applyFill="1" applyBorder="1" applyAlignment="1" applyProtection="1">
      <alignment horizontal="center"/>
      <protection locked="0"/>
    </xf>
    <xf numFmtId="172" fontId="4" fillId="34" borderId="39" xfId="0" applyNumberFormat="1" applyFont="1" applyFill="1" applyBorder="1" applyAlignment="1">
      <alignment horizontal="center"/>
    </xf>
    <xf numFmtId="172" fontId="4" fillId="34" borderId="37" xfId="0" applyNumberFormat="1" applyFont="1" applyFill="1" applyBorder="1" applyAlignment="1">
      <alignment/>
    </xf>
    <xf numFmtId="172" fontId="4" fillId="34" borderId="35" xfId="0" applyNumberFormat="1" applyFont="1" applyFill="1" applyBorder="1" applyAlignment="1">
      <alignment/>
    </xf>
    <xf numFmtId="0" fontId="4" fillId="34" borderId="26" xfId="0" applyFont="1" applyFill="1" applyBorder="1" applyAlignment="1">
      <alignment/>
    </xf>
    <xf numFmtId="172" fontId="4" fillId="34" borderId="32" xfId="0" applyNumberFormat="1" applyFont="1" applyFill="1" applyBorder="1" applyAlignment="1" applyProtection="1">
      <alignment horizontal="center"/>
      <protection locked="0"/>
    </xf>
    <xf numFmtId="172" fontId="4" fillId="34" borderId="50" xfId="0" applyNumberFormat="1" applyFont="1" applyFill="1" applyBorder="1" applyAlignment="1">
      <alignment horizontal="center"/>
    </xf>
    <xf numFmtId="172" fontId="4" fillId="34" borderId="36" xfId="0" applyNumberFormat="1" applyFont="1" applyFill="1" applyBorder="1" applyAlignment="1">
      <alignment horizontal="center"/>
    </xf>
    <xf numFmtId="172" fontId="4" fillId="34" borderId="37" xfId="0" applyNumberFormat="1" applyFont="1" applyFill="1" applyBorder="1" applyAlignment="1">
      <alignment horizontal="center"/>
    </xf>
    <xf numFmtId="172" fontId="4" fillId="34" borderId="35" xfId="0" applyNumberFormat="1" applyFont="1" applyFill="1" applyBorder="1" applyAlignment="1">
      <alignment horizontal="center"/>
    </xf>
    <xf numFmtId="172" fontId="4" fillId="34" borderId="38" xfId="0" applyNumberFormat="1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 vertical="center" wrapText="1"/>
    </xf>
    <xf numFmtId="172" fontId="4" fillId="34" borderId="29" xfId="0" applyNumberFormat="1" applyFont="1" applyFill="1" applyBorder="1" applyAlignment="1">
      <alignment horizontal="center"/>
    </xf>
    <xf numFmtId="172" fontId="4" fillId="34" borderId="30" xfId="0" applyNumberFormat="1" applyFont="1" applyFill="1" applyBorder="1" applyAlignment="1">
      <alignment horizontal="center"/>
    </xf>
    <xf numFmtId="0" fontId="4" fillId="34" borderId="43" xfId="0" applyFont="1" applyFill="1" applyBorder="1" applyAlignment="1">
      <alignment/>
    </xf>
    <xf numFmtId="172" fontId="4" fillId="34" borderId="12" xfId="0" applyNumberFormat="1" applyFont="1" applyFill="1" applyBorder="1" applyAlignment="1" applyProtection="1">
      <alignment horizontal="center"/>
      <protection locked="0"/>
    </xf>
    <xf numFmtId="0" fontId="4" fillId="34" borderId="23" xfId="0" applyFont="1" applyFill="1" applyBorder="1" applyAlignment="1">
      <alignment/>
    </xf>
    <xf numFmtId="172" fontId="4" fillId="34" borderId="13" xfId="0" applyNumberFormat="1" applyFont="1" applyFill="1" applyBorder="1" applyAlignment="1" applyProtection="1">
      <alignment horizontal="center"/>
      <protection locked="0"/>
    </xf>
    <xf numFmtId="0" fontId="4" fillId="34" borderId="28" xfId="0" applyFont="1" applyFill="1" applyBorder="1" applyAlignment="1">
      <alignment/>
    </xf>
    <xf numFmtId="172" fontId="4" fillId="34" borderId="29" xfId="0" applyNumberFormat="1" applyFont="1" applyFill="1" applyBorder="1" applyAlignment="1" applyProtection="1">
      <alignment horizontal="center"/>
      <protection locked="0"/>
    </xf>
    <xf numFmtId="172" fontId="3" fillId="34" borderId="45" xfId="0" applyNumberFormat="1" applyFont="1" applyFill="1" applyBorder="1" applyAlignment="1">
      <alignment horizontal="center" vertical="center"/>
    </xf>
    <xf numFmtId="172" fontId="3" fillId="34" borderId="31" xfId="0" applyNumberFormat="1" applyFont="1" applyFill="1" applyBorder="1" applyAlignment="1">
      <alignment horizontal="center"/>
    </xf>
    <xf numFmtId="172" fontId="3" fillId="34" borderId="11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172" fontId="4" fillId="34" borderId="51" xfId="0" applyNumberFormat="1" applyFont="1" applyFill="1" applyBorder="1" applyAlignment="1">
      <alignment/>
    </xf>
    <xf numFmtId="172" fontId="3" fillId="34" borderId="49" xfId="0" applyNumberFormat="1" applyFont="1" applyFill="1" applyBorder="1" applyAlignment="1">
      <alignment horizontal="center" vertical="center"/>
    </xf>
    <xf numFmtId="172" fontId="3" fillId="34" borderId="46" xfId="0" applyNumberFormat="1" applyFont="1" applyFill="1" applyBorder="1" applyAlignment="1">
      <alignment horizontal="center" vertical="center"/>
    </xf>
    <xf numFmtId="172" fontId="4" fillId="34" borderId="46" xfId="0" applyNumberFormat="1" applyFont="1" applyFill="1" applyBorder="1" applyAlignment="1">
      <alignment horizontal="center" vertical="center"/>
    </xf>
    <xf numFmtId="172" fontId="4" fillId="34" borderId="52" xfId="0" applyNumberFormat="1" applyFont="1" applyFill="1" applyBorder="1" applyAlignment="1">
      <alignment horizontal="center" vertical="center"/>
    </xf>
    <xf numFmtId="172" fontId="3" fillId="34" borderId="40" xfId="0" applyNumberFormat="1" applyFont="1" applyFill="1" applyBorder="1" applyAlignment="1">
      <alignment horizontal="center" vertical="center"/>
    </xf>
    <xf numFmtId="172" fontId="3" fillId="34" borderId="19" xfId="0" applyNumberFormat="1" applyFont="1" applyFill="1" applyBorder="1" applyAlignment="1">
      <alignment horizontal="center" vertical="center"/>
    </xf>
    <xf numFmtId="172" fontId="4" fillId="34" borderId="19" xfId="0" applyNumberFormat="1" applyFont="1" applyFill="1" applyBorder="1" applyAlignment="1">
      <alignment horizontal="center" vertical="center"/>
    </xf>
    <xf numFmtId="172" fontId="4" fillId="34" borderId="22" xfId="0" applyNumberFormat="1" applyFont="1" applyFill="1" applyBorder="1" applyAlignment="1">
      <alignment horizontal="center" vertical="center"/>
    </xf>
    <xf numFmtId="172" fontId="4" fillId="0" borderId="51" xfId="0" applyNumberFormat="1" applyFont="1" applyFill="1" applyBorder="1" applyAlignment="1">
      <alignment/>
    </xf>
    <xf numFmtId="172" fontId="4" fillId="34" borderId="43" xfId="0" applyNumberFormat="1" applyFont="1" applyFill="1" applyBorder="1" applyAlignment="1">
      <alignment/>
    </xf>
    <xf numFmtId="172" fontId="3" fillId="0" borderId="40" xfId="0" applyNumberFormat="1" applyFont="1" applyFill="1" applyBorder="1" applyAlignment="1">
      <alignment horizontal="center"/>
    </xf>
    <xf numFmtId="172" fontId="3" fillId="0" borderId="19" xfId="0" applyNumberFormat="1" applyFont="1" applyFill="1" applyBorder="1" applyAlignment="1" applyProtection="1">
      <alignment horizontal="center" vertical="center"/>
      <protection locked="0"/>
    </xf>
    <xf numFmtId="172" fontId="4" fillId="34" borderId="53" xfId="0" applyNumberFormat="1" applyFont="1" applyFill="1" applyBorder="1" applyAlignment="1">
      <alignment horizontal="center" vertical="center"/>
    </xf>
    <xf numFmtId="172" fontId="3" fillId="34" borderId="31" xfId="0" applyNumberFormat="1" applyFont="1" applyFill="1" applyBorder="1" applyAlignment="1">
      <alignment horizontal="center" vertical="center"/>
    </xf>
    <xf numFmtId="172" fontId="4" fillId="34" borderId="31" xfId="0" applyNumberFormat="1" applyFont="1" applyFill="1" applyBorder="1" applyAlignment="1">
      <alignment horizontal="center" vertical="center"/>
    </xf>
    <xf numFmtId="172" fontId="4" fillId="34" borderId="33" xfId="0" applyNumberFormat="1" applyFont="1" applyFill="1" applyBorder="1" applyAlignment="1">
      <alignment horizontal="center" vertical="center"/>
    </xf>
    <xf numFmtId="172" fontId="3" fillId="34" borderId="41" xfId="0" applyNumberFormat="1" applyFont="1" applyFill="1" applyBorder="1" applyAlignment="1">
      <alignment horizontal="center" vertical="center"/>
    </xf>
    <xf numFmtId="172" fontId="3" fillId="34" borderId="41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1" fillId="34" borderId="5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172" fontId="3" fillId="0" borderId="0" xfId="0" applyNumberFormat="1" applyFont="1" applyFill="1" applyAlignment="1">
      <alignment/>
    </xf>
    <xf numFmtId="172" fontId="3" fillId="34" borderId="47" xfId="0" applyNumberFormat="1" applyFont="1" applyFill="1" applyBorder="1" applyAlignment="1">
      <alignment horizontal="center"/>
    </xf>
    <xf numFmtId="172" fontId="4" fillId="0" borderId="42" xfId="0" applyNumberFormat="1" applyFont="1" applyFill="1" applyBorder="1" applyAlignment="1">
      <alignment horizontal="center"/>
    </xf>
    <xf numFmtId="172" fontId="2" fillId="0" borderId="42" xfId="0" applyNumberFormat="1" applyFont="1" applyFill="1" applyBorder="1" applyAlignment="1">
      <alignment horizontal="center"/>
    </xf>
    <xf numFmtId="172" fontId="3" fillId="34" borderId="42" xfId="0" applyNumberFormat="1" applyFont="1" applyFill="1" applyBorder="1" applyAlignment="1" applyProtection="1">
      <alignment horizontal="center" vertical="center"/>
      <protection locked="0"/>
    </xf>
    <xf numFmtId="172" fontId="3" fillId="34" borderId="42" xfId="0" applyNumberFormat="1" applyFont="1" applyFill="1" applyBorder="1" applyAlignment="1">
      <alignment horizontal="center"/>
    </xf>
    <xf numFmtId="172" fontId="4" fillId="0" borderId="31" xfId="0" applyNumberFormat="1" applyFont="1" applyFill="1" applyBorder="1" applyAlignment="1">
      <alignment horizontal="center"/>
    </xf>
    <xf numFmtId="172" fontId="4" fillId="0" borderId="33" xfId="0" applyNumberFormat="1" applyFont="1" applyFill="1" applyBorder="1" applyAlignment="1">
      <alignment horizontal="center"/>
    </xf>
    <xf numFmtId="172" fontId="3" fillId="34" borderId="19" xfId="0" applyNumberFormat="1" applyFont="1" applyFill="1" applyBorder="1" applyAlignment="1" applyProtection="1">
      <alignment horizontal="center" vertical="center"/>
      <protection locked="0"/>
    </xf>
    <xf numFmtId="172" fontId="3" fillId="34" borderId="19" xfId="0" applyNumberFormat="1" applyFont="1" applyFill="1" applyBorder="1" applyAlignment="1">
      <alignment horizontal="center"/>
    </xf>
    <xf numFmtId="172" fontId="4" fillId="34" borderId="39" xfId="0" applyNumberFormat="1" applyFont="1" applyFill="1" applyBorder="1" applyAlignment="1">
      <alignment horizontal="center"/>
    </xf>
    <xf numFmtId="172" fontId="4" fillId="34" borderId="37" xfId="0" applyNumberFormat="1" applyFont="1" applyFill="1" applyBorder="1" applyAlignment="1" applyProtection="1">
      <alignment horizontal="center"/>
      <protection locked="0"/>
    </xf>
    <xf numFmtId="172" fontId="4" fillId="34" borderId="37" xfId="0" applyNumberFormat="1" applyFont="1" applyFill="1" applyBorder="1" applyAlignment="1">
      <alignment horizontal="center"/>
    </xf>
    <xf numFmtId="172" fontId="4" fillId="34" borderId="38" xfId="0" applyNumberFormat="1" applyFont="1" applyFill="1" applyBorder="1" applyAlignment="1">
      <alignment horizontal="center"/>
    </xf>
    <xf numFmtId="172" fontId="4" fillId="34" borderId="34" xfId="0" applyNumberFormat="1" applyFont="1" applyFill="1" applyBorder="1" applyAlignment="1">
      <alignment horizontal="center"/>
    </xf>
    <xf numFmtId="172" fontId="4" fillId="34" borderId="38" xfId="0" applyNumberFormat="1" applyFont="1" applyFill="1" applyBorder="1" applyAlignment="1" applyProtection="1">
      <alignment horizontal="center"/>
      <protection locked="0"/>
    </xf>
    <xf numFmtId="172" fontId="3" fillId="0" borderId="55" xfId="0" applyNumberFormat="1" applyFont="1" applyFill="1" applyBorder="1" applyAlignment="1">
      <alignment horizontal="center"/>
    </xf>
    <xf numFmtId="172" fontId="3" fillId="0" borderId="48" xfId="0" applyNumberFormat="1" applyFont="1" applyFill="1" applyBorder="1" applyAlignment="1">
      <alignment horizontal="center"/>
    </xf>
    <xf numFmtId="172" fontId="3" fillId="0" borderId="48" xfId="0" applyNumberFormat="1" applyFont="1" applyFill="1" applyBorder="1" applyAlignment="1" applyProtection="1">
      <alignment horizontal="center" vertical="center"/>
      <protection locked="0"/>
    </xf>
    <xf numFmtId="172" fontId="3" fillId="0" borderId="49" xfId="0" applyNumberFormat="1" applyFont="1" applyFill="1" applyBorder="1" applyAlignment="1">
      <alignment horizontal="center" vertical="center"/>
    </xf>
    <xf numFmtId="172" fontId="3" fillId="0" borderId="46" xfId="0" applyNumberFormat="1" applyFont="1" applyFill="1" applyBorder="1" applyAlignment="1">
      <alignment horizontal="center"/>
    </xf>
    <xf numFmtId="172" fontId="4" fillId="0" borderId="46" xfId="0" applyNumberFormat="1" applyFont="1" applyFill="1" applyBorder="1" applyAlignment="1">
      <alignment horizontal="center"/>
    </xf>
    <xf numFmtId="172" fontId="2" fillId="0" borderId="46" xfId="0" applyNumberFormat="1" applyFont="1" applyFill="1" applyBorder="1" applyAlignment="1">
      <alignment horizontal="center"/>
    </xf>
    <xf numFmtId="172" fontId="4" fillId="0" borderId="52" xfId="0" applyNumberFormat="1" applyFont="1" applyFill="1" applyBorder="1" applyAlignment="1">
      <alignment horizontal="center"/>
    </xf>
    <xf numFmtId="0" fontId="3" fillId="0" borderId="40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2" fillId="0" borderId="19" xfId="0" applyFont="1" applyFill="1" applyBorder="1" applyAlignment="1">
      <alignment horizontal="left"/>
    </xf>
    <xf numFmtId="172" fontId="3" fillId="34" borderId="55" xfId="0" applyNumberFormat="1" applyFont="1" applyFill="1" applyBorder="1" applyAlignment="1">
      <alignment horizontal="center"/>
    </xf>
    <xf numFmtId="172" fontId="3" fillId="34" borderId="48" xfId="0" applyNumberFormat="1" applyFont="1" applyFill="1" applyBorder="1" applyAlignment="1">
      <alignment horizontal="center"/>
    </xf>
    <xf numFmtId="172" fontId="3" fillId="34" borderId="48" xfId="0" applyNumberFormat="1" applyFont="1" applyFill="1" applyBorder="1" applyAlignment="1" applyProtection="1">
      <alignment horizontal="center" vertical="center"/>
      <protection locked="0"/>
    </xf>
    <xf numFmtId="172" fontId="3" fillId="34" borderId="48" xfId="0" applyNumberFormat="1" applyFont="1" applyFill="1" applyBorder="1" applyAlignment="1">
      <alignment horizontal="center"/>
    </xf>
    <xf numFmtId="172" fontId="3" fillId="34" borderId="40" xfId="0" applyNumberFormat="1" applyFont="1" applyFill="1" applyBorder="1" applyAlignment="1">
      <alignment horizontal="center"/>
    </xf>
    <xf numFmtId="172" fontId="3" fillId="34" borderId="45" xfId="0" applyNumberFormat="1" applyFont="1" applyFill="1" applyBorder="1" applyAlignment="1">
      <alignment horizontal="center" vertical="center"/>
    </xf>
    <xf numFmtId="172" fontId="3" fillId="34" borderId="31" xfId="0" applyNumberFormat="1" applyFont="1" applyFill="1" applyBorder="1" applyAlignment="1" applyProtection="1">
      <alignment horizontal="center"/>
      <protection locked="0"/>
    </xf>
    <xf numFmtId="172" fontId="3" fillId="34" borderId="11" xfId="0" applyNumberFormat="1" applyFont="1" applyFill="1" applyBorder="1" applyAlignment="1">
      <alignment horizontal="center" vertical="center"/>
    </xf>
    <xf numFmtId="172" fontId="3" fillId="34" borderId="45" xfId="0" applyNumberFormat="1" applyFont="1" applyFill="1" applyBorder="1" applyAlignment="1">
      <alignment horizontal="center"/>
    </xf>
    <xf numFmtId="172" fontId="3" fillId="34" borderId="31" xfId="0" applyNumberFormat="1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>
      <alignment/>
    </xf>
    <xf numFmtId="172" fontId="3" fillId="0" borderId="4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2" fontId="3" fillId="34" borderId="20" xfId="0" applyNumberFormat="1" applyFont="1" applyFill="1" applyBorder="1" applyAlignment="1">
      <alignment horizontal="center"/>
    </xf>
    <xf numFmtId="2" fontId="4" fillId="34" borderId="2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172" fontId="4" fillId="34" borderId="52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172" fontId="47" fillId="34" borderId="12" xfId="0" applyNumberFormat="1" applyFont="1" applyFill="1" applyBorder="1" applyAlignment="1">
      <alignment horizontal="center"/>
    </xf>
    <xf numFmtId="172" fontId="47" fillId="34" borderId="17" xfId="0" applyNumberFormat="1" applyFont="1" applyFill="1" applyBorder="1" applyAlignment="1" applyProtection="1">
      <alignment horizontal="center"/>
      <protection locked="0"/>
    </xf>
    <xf numFmtId="172" fontId="47" fillId="34" borderId="17" xfId="0" applyNumberFormat="1" applyFont="1" applyFill="1" applyBorder="1" applyAlignment="1">
      <alignment horizontal="center"/>
    </xf>
    <xf numFmtId="172" fontId="47" fillId="0" borderId="17" xfId="0" applyNumberFormat="1" applyFont="1" applyFill="1" applyBorder="1" applyAlignment="1">
      <alignment horizontal="center"/>
    </xf>
    <xf numFmtId="172" fontId="47" fillId="34" borderId="17" xfId="0" applyNumberFormat="1" applyFont="1" applyFill="1" applyBorder="1" applyAlignment="1">
      <alignment horizontal="center"/>
    </xf>
    <xf numFmtId="172" fontId="47" fillId="34" borderId="24" xfId="0" applyNumberFormat="1" applyFont="1" applyFill="1" applyBorder="1" applyAlignment="1">
      <alignment horizontal="center"/>
    </xf>
    <xf numFmtId="172" fontId="48" fillId="34" borderId="17" xfId="0" applyNumberFormat="1" applyFont="1" applyFill="1" applyBorder="1" applyAlignment="1" applyProtection="1">
      <alignment horizontal="center"/>
      <protection locked="0"/>
    </xf>
    <xf numFmtId="172" fontId="48" fillId="34" borderId="17" xfId="0" applyNumberFormat="1" applyFont="1" applyFill="1" applyBorder="1" applyAlignment="1">
      <alignment horizontal="center"/>
    </xf>
    <xf numFmtId="172" fontId="47" fillId="34" borderId="24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/>
    </xf>
    <xf numFmtId="0" fontId="1" fillId="34" borderId="56" xfId="0" applyFont="1" applyFill="1" applyBorder="1" applyAlignment="1">
      <alignment horizontal="center" vertical="center" wrapText="1"/>
    </xf>
    <xf numFmtId="0" fontId="1" fillId="34" borderId="50" xfId="0" applyFont="1" applyFill="1" applyBorder="1" applyAlignment="1">
      <alignment horizontal="center" vertical="center" wrapText="1"/>
    </xf>
    <xf numFmtId="0" fontId="1" fillId="34" borderId="54" xfId="0" applyFont="1" applyFill="1" applyBorder="1" applyAlignment="1">
      <alignment horizontal="center" vertical="center" wrapText="1"/>
    </xf>
    <xf numFmtId="0" fontId="1" fillId="34" borderId="3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/>
    </xf>
    <xf numFmtId="0" fontId="1" fillId="34" borderId="57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58" xfId="0" applyFont="1" applyFill="1" applyBorder="1" applyAlignment="1">
      <alignment horizontal="center" vertical="center" wrapText="1"/>
    </xf>
    <xf numFmtId="0" fontId="1" fillId="34" borderId="5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8">
    <dxf>
      <font>
        <color indexed="10"/>
      </font>
    </dxf>
    <dxf>
      <font>
        <color indexed="48"/>
      </font>
    </dxf>
    <dxf>
      <font>
        <color indexed="10"/>
      </font>
    </dxf>
    <dxf>
      <font>
        <color indexed="48"/>
      </font>
    </dxf>
    <dxf>
      <font>
        <color indexed="10"/>
      </font>
    </dxf>
    <dxf>
      <font>
        <color indexed="48"/>
      </font>
    </dxf>
    <dxf>
      <font>
        <color rgb="FF3366FF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32385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14300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14300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32385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32385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32385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32385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333375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0"/>
  <sheetViews>
    <sheetView showZeros="0" tabSelected="1" zoomScale="75" zoomScaleNormal="7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T113" sqref="T113"/>
    </sheetView>
  </sheetViews>
  <sheetFormatPr defaultColWidth="9.00390625" defaultRowHeight="12.75"/>
  <cols>
    <col min="1" max="1" width="34.25390625" style="54" customWidth="1"/>
    <col min="2" max="2" width="39.875" style="54" hidden="1" customWidth="1"/>
    <col min="3" max="3" width="47.875" style="54" hidden="1" customWidth="1"/>
    <col min="4" max="4" width="14.75390625" style="54" customWidth="1"/>
    <col min="5" max="5" width="11.125" style="54" customWidth="1"/>
    <col min="6" max="6" width="12.00390625" style="54" customWidth="1"/>
    <col min="7" max="7" width="11.25390625" style="54" customWidth="1"/>
    <col min="8" max="8" width="12.00390625" style="54" customWidth="1"/>
    <col min="9" max="9" width="12.125" style="58" customWidth="1"/>
    <col min="10" max="10" width="11.625" style="54" customWidth="1"/>
    <col min="11" max="11" width="11.25390625" style="54" customWidth="1"/>
    <col min="12" max="13" width="10.25390625" style="54" customWidth="1"/>
    <col min="14" max="14" width="11.625" style="54" customWidth="1"/>
    <col min="15" max="16384" width="9.125" style="54" customWidth="1"/>
  </cols>
  <sheetData>
    <row r="1" spans="1:14" ht="23.25" customHeight="1">
      <c r="A1" s="50" t="s">
        <v>99</v>
      </c>
      <c r="B1" s="51"/>
      <c r="C1" s="51"/>
      <c r="D1" s="51"/>
      <c r="E1" s="52"/>
      <c r="F1" s="52"/>
      <c r="G1" s="52"/>
      <c r="H1" s="52"/>
      <c r="I1" s="52"/>
      <c r="J1" s="52"/>
      <c r="K1" s="52"/>
      <c r="L1" s="53"/>
      <c r="M1" s="53"/>
      <c r="N1" s="53"/>
    </row>
    <row r="2" spans="1:14" ht="15" customHeight="1">
      <c r="A2" s="50" t="s">
        <v>147</v>
      </c>
      <c r="B2" s="51"/>
      <c r="C2" s="51"/>
      <c r="D2" s="51"/>
      <c r="E2" s="52"/>
      <c r="F2" s="52"/>
      <c r="G2" s="52"/>
      <c r="H2" s="52"/>
      <c r="I2" s="52"/>
      <c r="J2" s="52"/>
      <c r="K2" s="52"/>
      <c r="L2" s="53"/>
      <c r="M2" s="53"/>
      <c r="N2" s="53"/>
    </row>
    <row r="3" spans="1:14" ht="4.5" customHeight="1">
      <c r="A3" s="51"/>
      <c r="B3" s="51"/>
      <c r="C3" s="51"/>
      <c r="D3" s="51"/>
      <c r="E3" s="52"/>
      <c r="F3" s="52"/>
      <c r="G3" s="52"/>
      <c r="H3" s="52"/>
      <c r="I3" s="52"/>
      <c r="J3" s="52"/>
      <c r="K3" s="52"/>
      <c r="L3" s="53"/>
      <c r="M3" s="53"/>
      <c r="N3" s="53"/>
    </row>
    <row r="4" spans="1:14" s="58" customFormat="1" ht="24" customHeight="1">
      <c r="A4" s="389" t="s">
        <v>1</v>
      </c>
      <c r="B4" s="389" t="s">
        <v>137</v>
      </c>
      <c r="C4" s="395" t="s">
        <v>145</v>
      </c>
      <c r="D4" s="397" t="s">
        <v>146</v>
      </c>
      <c r="E4" s="393" t="s">
        <v>96</v>
      </c>
      <c r="F4" s="389"/>
      <c r="G4" s="390"/>
      <c r="H4" s="394"/>
      <c r="I4" s="389" t="s">
        <v>60</v>
      </c>
      <c r="J4" s="390"/>
      <c r="K4" s="390"/>
      <c r="L4" s="55"/>
      <c r="M4" s="56" t="s">
        <v>0</v>
      </c>
      <c r="N4" s="57"/>
    </row>
    <row r="5" spans="1:14" s="58" customFormat="1" ht="42.75" customHeight="1">
      <c r="A5" s="392"/>
      <c r="B5" s="389"/>
      <c r="C5" s="396"/>
      <c r="D5" s="398"/>
      <c r="E5" s="378" t="s">
        <v>104</v>
      </c>
      <c r="F5" s="376" t="s">
        <v>109</v>
      </c>
      <c r="G5" s="376" t="s">
        <v>105</v>
      </c>
      <c r="H5" s="379" t="s">
        <v>103</v>
      </c>
      <c r="I5" s="376" t="s">
        <v>104</v>
      </c>
      <c r="J5" s="376" t="s">
        <v>105</v>
      </c>
      <c r="K5" s="376" t="s">
        <v>103</v>
      </c>
      <c r="L5" s="378" t="s">
        <v>104</v>
      </c>
      <c r="M5" s="376" t="s">
        <v>105</v>
      </c>
      <c r="N5" s="376" t="s">
        <v>103</v>
      </c>
    </row>
    <row r="6" spans="1:14" s="47" customFormat="1" ht="15.75">
      <c r="A6" s="164" t="s">
        <v>2</v>
      </c>
      <c r="B6" s="267">
        <v>47931.52</v>
      </c>
      <c r="C6" s="354">
        <f>C7+C26+C37+C46+C54+C69+C76+C93</f>
        <v>899.0195</v>
      </c>
      <c r="D6" s="358">
        <f>D7+D26+D37+D46+D54+D69+D76+D93</f>
        <v>47032.5045</v>
      </c>
      <c r="E6" s="167">
        <f>E7+E26+E37+E46+E54+E69+E76+E93</f>
        <v>45788.149999999994</v>
      </c>
      <c r="F6" s="302">
        <f>E6/D6*100</f>
        <v>97.35426698359215</v>
      </c>
      <c r="G6" s="64">
        <v>45668.941000000006</v>
      </c>
      <c r="H6" s="213">
        <f>E6-G6</f>
        <v>119.20899999998801</v>
      </c>
      <c r="I6" s="174">
        <f>I7+I26+I37+I46+I54+I69+I76+I93</f>
        <v>138919.02889999998</v>
      </c>
      <c r="J6" s="64">
        <v>124257.73799999998</v>
      </c>
      <c r="K6" s="65">
        <f>I6-J6</f>
        <v>14661.290899999993</v>
      </c>
      <c r="L6" s="179">
        <f>I6/E6*10</f>
        <v>30.33951555151278</v>
      </c>
      <c r="M6" s="302">
        <f>J6/G6*10</f>
        <v>27.208368593438585</v>
      </c>
      <c r="N6" s="65">
        <f>L6-M6</f>
        <v>3.1311469580741935</v>
      </c>
    </row>
    <row r="7" spans="1:14" s="46" customFormat="1" ht="15.75">
      <c r="A7" s="165" t="s">
        <v>3</v>
      </c>
      <c r="B7" s="228">
        <v>8321.566</v>
      </c>
      <c r="C7" s="355">
        <f>SUM(C8:C24)</f>
        <v>223.54850000000005</v>
      </c>
      <c r="D7" s="237">
        <f>SUM(D8:D25)</f>
        <v>8098.0205000000005</v>
      </c>
      <c r="E7" s="168">
        <f>SUM(E8:E24)</f>
        <v>7689.4349999999995</v>
      </c>
      <c r="F7" s="41">
        <f aca="true" t="shared" si="0" ref="F7:F70">E7/D7*100</f>
        <v>94.95450153528259</v>
      </c>
      <c r="G7" s="67">
        <v>7703.9</v>
      </c>
      <c r="H7" s="112">
        <f aca="true" t="shared" si="1" ref="H7:H71">E7-G7</f>
        <v>-14.465000000000146</v>
      </c>
      <c r="I7" s="175">
        <f>SUM(I8:I24)</f>
        <v>32545.904999999995</v>
      </c>
      <c r="J7" s="67">
        <v>27814.999999999996</v>
      </c>
      <c r="K7" s="69">
        <f aca="true" t="shared" si="2" ref="K7:K38">I7-J7</f>
        <v>4730.904999999999</v>
      </c>
      <c r="L7" s="44">
        <f aca="true" t="shared" si="3" ref="L7:L70">I7/E7*10</f>
        <v>42.32548295160828</v>
      </c>
      <c r="M7" s="41">
        <f aca="true" t="shared" si="4" ref="M7:M70">J7/G7*10</f>
        <v>36.1050896299277</v>
      </c>
      <c r="N7" s="69">
        <f>L7-M7</f>
        <v>6.220393321680582</v>
      </c>
    </row>
    <row r="8" spans="1:14" s="377" customFormat="1" ht="15">
      <c r="A8" s="77" t="s">
        <v>4</v>
      </c>
      <c r="B8" s="229">
        <v>757.637</v>
      </c>
      <c r="C8" s="264">
        <v>11.106</v>
      </c>
      <c r="D8" s="311">
        <f aca="true" t="shared" si="5" ref="D8:D70">B8-C8</f>
        <v>746.531</v>
      </c>
      <c r="E8" s="169">
        <v>721.8590000000002</v>
      </c>
      <c r="F8" s="75">
        <f t="shared" si="0"/>
        <v>96.6951137996949</v>
      </c>
      <c r="G8" s="68">
        <v>657.9</v>
      </c>
      <c r="H8" s="113">
        <f t="shared" si="1"/>
        <v>63.959000000000174</v>
      </c>
      <c r="I8" s="96">
        <v>3770.9860000000003</v>
      </c>
      <c r="J8" s="68">
        <v>3326.9</v>
      </c>
      <c r="K8" s="103">
        <f t="shared" si="2"/>
        <v>444.08600000000024</v>
      </c>
      <c r="L8" s="74">
        <f t="shared" si="3"/>
        <v>52.239924971497196</v>
      </c>
      <c r="M8" s="75">
        <f t="shared" si="4"/>
        <v>50.56847545219639</v>
      </c>
      <c r="N8" s="103">
        <f>L8-M8</f>
        <v>1.6714495193008077</v>
      </c>
    </row>
    <row r="9" spans="1:14" s="377" customFormat="1" ht="15">
      <c r="A9" s="77" t="s">
        <v>5</v>
      </c>
      <c r="B9" s="229">
        <v>397.167</v>
      </c>
      <c r="C9" s="264">
        <v>7.1755</v>
      </c>
      <c r="D9" s="311">
        <f t="shared" si="5"/>
        <v>389.9915</v>
      </c>
      <c r="E9" s="169">
        <v>323.742</v>
      </c>
      <c r="F9" s="75">
        <f t="shared" si="0"/>
        <v>83.01257847927455</v>
      </c>
      <c r="G9" s="68">
        <v>321.8</v>
      </c>
      <c r="H9" s="113">
        <f t="shared" si="1"/>
        <v>1.9420000000000073</v>
      </c>
      <c r="I9" s="96">
        <v>1728.303</v>
      </c>
      <c r="J9" s="68">
        <v>1176.1</v>
      </c>
      <c r="K9" s="103">
        <f t="shared" si="2"/>
        <v>552.2030000000002</v>
      </c>
      <c r="L9" s="74">
        <f t="shared" si="3"/>
        <v>53.385195618733434</v>
      </c>
      <c r="M9" s="75">
        <f t="shared" si="4"/>
        <v>36.547545059042875</v>
      </c>
      <c r="N9" s="103">
        <f aca="true" t="shared" si="6" ref="N9:N22">L9-M9</f>
        <v>16.83765055969056</v>
      </c>
    </row>
    <row r="10" spans="1:14" s="377" customFormat="1" ht="15">
      <c r="A10" s="77" t="s">
        <v>6</v>
      </c>
      <c r="B10" s="229">
        <v>93.356</v>
      </c>
      <c r="C10" s="264">
        <v>7.632</v>
      </c>
      <c r="D10" s="311">
        <f t="shared" si="5"/>
        <v>85.72399999999999</v>
      </c>
      <c r="E10" s="169">
        <v>85.63</v>
      </c>
      <c r="F10" s="75">
        <f t="shared" si="0"/>
        <v>99.89034576081379</v>
      </c>
      <c r="G10" s="68">
        <v>92.2</v>
      </c>
      <c r="H10" s="113">
        <f t="shared" si="1"/>
        <v>-6.570000000000007</v>
      </c>
      <c r="I10" s="96">
        <v>241.16</v>
      </c>
      <c r="J10" s="68">
        <v>227.3</v>
      </c>
      <c r="K10" s="103">
        <f t="shared" si="2"/>
        <v>13.859999999999985</v>
      </c>
      <c r="L10" s="74">
        <f t="shared" si="3"/>
        <v>28.16302697652692</v>
      </c>
      <c r="M10" s="75">
        <f t="shared" si="4"/>
        <v>24.652928416485903</v>
      </c>
      <c r="N10" s="103">
        <f t="shared" si="6"/>
        <v>3.5100985600410155</v>
      </c>
    </row>
    <row r="11" spans="1:14" s="377" customFormat="1" ht="15">
      <c r="A11" s="77" t="s">
        <v>7</v>
      </c>
      <c r="B11" s="229">
        <v>1486.394</v>
      </c>
      <c r="C11" s="264">
        <v>86.3</v>
      </c>
      <c r="D11" s="311">
        <f t="shared" si="5"/>
        <v>1400.094</v>
      </c>
      <c r="E11" s="169">
        <v>1365.1</v>
      </c>
      <c r="F11" s="75">
        <f t="shared" si="0"/>
        <v>97.5005963885282</v>
      </c>
      <c r="G11" s="68">
        <v>1351.7</v>
      </c>
      <c r="H11" s="113">
        <f t="shared" si="1"/>
        <v>13.399999999999864</v>
      </c>
      <c r="I11" s="96">
        <v>5570.8</v>
      </c>
      <c r="J11" s="68">
        <v>4793.8</v>
      </c>
      <c r="K11" s="103">
        <f t="shared" si="2"/>
        <v>777</v>
      </c>
      <c r="L11" s="74">
        <f t="shared" si="3"/>
        <v>40.8087319610285</v>
      </c>
      <c r="M11" s="75">
        <f t="shared" si="4"/>
        <v>35.46497003773027</v>
      </c>
      <c r="N11" s="103">
        <f t="shared" si="6"/>
        <v>5.343761923298231</v>
      </c>
    </row>
    <row r="12" spans="1:14" s="377" customFormat="1" ht="15">
      <c r="A12" s="77" t="s">
        <v>8</v>
      </c>
      <c r="B12" s="229">
        <v>68.137</v>
      </c>
      <c r="C12" s="264">
        <v>5.509</v>
      </c>
      <c r="D12" s="311">
        <f t="shared" si="5"/>
        <v>62.628</v>
      </c>
      <c r="E12" s="169">
        <v>59.59</v>
      </c>
      <c r="F12" s="75">
        <f t="shared" si="0"/>
        <v>95.14913457239574</v>
      </c>
      <c r="G12" s="68">
        <v>71.1</v>
      </c>
      <c r="H12" s="113">
        <f t="shared" si="1"/>
        <v>-11.509999999999991</v>
      </c>
      <c r="I12" s="96">
        <v>137.61</v>
      </c>
      <c r="J12" s="68">
        <v>132.3</v>
      </c>
      <c r="K12" s="103">
        <f t="shared" si="2"/>
        <v>5.310000000000002</v>
      </c>
      <c r="L12" s="74">
        <f t="shared" si="3"/>
        <v>23.09280080550428</v>
      </c>
      <c r="M12" s="75">
        <f t="shared" si="4"/>
        <v>18.607594936708864</v>
      </c>
      <c r="N12" s="103">
        <f t="shared" si="6"/>
        <v>4.485205868795415</v>
      </c>
    </row>
    <row r="13" spans="1:14" s="377" customFormat="1" ht="15">
      <c r="A13" s="77" t="s">
        <v>9</v>
      </c>
      <c r="B13" s="229">
        <v>102.239</v>
      </c>
      <c r="C13" s="264">
        <v>12.6</v>
      </c>
      <c r="D13" s="311">
        <f t="shared" si="5"/>
        <v>89.63900000000001</v>
      </c>
      <c r="E13" s="169">
        <v>88.9</v>
      </c>
      <c r="F13" s="75">
        <f t="shared" si="0"/>
        <v>99.1755820569172</v>
      </c>
      <c r="G13" s="68">
        <v>102.3</v>
      </c>
      <c r="H13" s="113">
        <f t="shared" si="1"/>
        <v>-13.399999999999991</v>
      </c>
      <c r="I13" s="96">
        <v>218.3</v>
      </c>
      <c r="J13" s="68">
        <v>163.9</v>
      </c>
      <c r="K13" s="103">
        <f t="shared" si="2"/>
        <v>54.400000000000006</v>
      </c>
      <c r="L13" s="74">
        <f t="shared" si="3"/>
        <v>24.555680539932506</v>
      </c>
      <c r="M13" s="75">
        <f t="shared" si="4"/>
        <v>16.021505376344088</v>
      </c>
      <c r="N13" s="103">
        <f t="shared" si="6"/>
        <v>8.534175163588419</v>
      </c>
    </row>
    <row r="14" spans="1:14" s="377" customFormat="1" ht="15">
      <c r="A14" s="77" t="s">
        <v>10</v>
      </c>
      <c r="B14" s="229">
        <v>42.113</v>
      </c>
      <c r="C14" s="264">
        <v>4.518</v>
      </c>
      <c r="D14" s="311">
        <f t="shared" si="5"/>
        <v>37.595</v>
      </c>
      <c r="E14" s="169">
        <v>34</v>
      </c>
      <c r="F14" s="75">
        <f t="shared" si="0"/>
        <v>90.43755818592898</v>
      </c>
      <c r="G14" s="68">
        <v>39.7</v>
      </c>
      <c r="H14" s="113">
        <f t="shared" si="1"/>
        <v>-5.700000000000003</v>
      </c>
      <c r="I14" s="74">
        <v>44.9</v>
      </c>
      <c r="J14" s="75">
        <v>62.2</v>
      </c>
      <c r="K14" s="103">
        <f t="shared" si="2"/>
        <v>-17.300000000000004</v>
      </c>
      <c r="L14" s="74">
        <f t="shared" si="3"/>
        <v>13.205882352941176</v>
      </c>
      <c r="M14" s="75">
        <f t="shared" si="4"/>
        <v>15.667506297229219</v>
      </c>
      <c r="N14" s="103">
        <f t="shared" si="6"/>
        <v>-2.4616239442880428</v>
      </c>
    </row>
    <row r="15" spans="1:14" s="377" customFormat="1" ht="15">
      <c r="A15" s="77" t="s">
        <v>11</v>
      </c>
      <c r="B15" s="229">
        <v>1023.112</v>
      </c>
      <c r="C15" s="264">
        <v>6.77</v>
      </c>
      <c r="D15" s="311">
        <f t="shared" si="5"/>
        <v>1016.342</v>
      </c>
      <c r="E15" s="169">
        <v>989</v>
      </c>
      <c r="F15" s="75">
        <f t="shared" si="0"/>
        <v>97.30976383933755</v>
      </c>
      <c r="G15" s="68">
        <v>1000.5</v>
      </c>
      <c r="H15" s="113">
        <f t="shared" si="1"/>
        <v>-11.5</v>
      </c>
      <c r="I15" s="96">
        <v>5185</v>
      </c>
      <c r="J15" s="68">
        <v>4417.1</v>
      </c>
      <c r="K15" s="103">
        <f t="shared" si="2"/>
        <v>767.8999999999996</v>
      </c>
      <c r="L15" s="74">
        <f t="shared" si="3"/>
        <v>52.42669362992922</v>
      </c>
      <c r="M15" s="75">
        <f t="shared" si="4"/>
        <v>44.148925537231385</v>
      </c>
      <c r="N15" s="103">
        <f t="shared" si="6"/>
        <v>8.277768092697833</v>
      </c>
    </row>
    <row r="16" spans="1:14" s="377" customFormat="1" ht="15">
      <c r="A16" s="77" t="s">
        <v>12</v>
      </c>
      <c r="B16" s="229">
        <v>781.253</v>
      </c>
      <c r="C16" s="264">
        <v>12.5</v>
      </c>
      <c r="D16" s="311">
        <f t="shared" si="5"/>
        <v>768.753</v>
      </c>
      <c r="E16" s="169">
        <v>689.9</v>
      </c>
      <c r="F16" s="75">
        <f t="shared" si="0"/>
        <v>89.74273921532662</v>
      </c>
      <c r="G16" s="68">
        <v>777.8</v>
      </c>
      <c r="H16" s="113">
        <f t="shared" si="1"/>
        <v>-87.89999999999998</v>
      </c>
      <c r="I16" s="74">
        <v>3104.6</v>
      </c>
      <c r="J16" s="75">
        <v>2963.7</v>
      </c>
      <c r="K16" s="103">
        <f t="shared" si="2"/>
        <v>140.9000000000001</v>
      </c>
      <c r="L16" s="74">
        <f t="shared" si="3"/>
        <v>45.000724742716336</v>
      </c>
      <c r="M16" s="75">
        <f t="shared" si="4"/>
        <v>38.10362561069684</v>
      </c>
      <c r="N16" s="103">
        <f t="shared" si="6"/>
        <v>6.897099132019498</v>
      </c>
    </row>
    <row r="17" spans="1:14" s="377" customFormat="1" ht="15">
      <c r="A17" s="77" t="s">
        <v>92</v>
      </c>
      <c r="B17" s="229">
        <v>146.932</v>
      </c>
      <c r="C17" s="264">
        <v>3.4</v>
      </c>
      <c r="D17" s="311">
        <f t="shared" si="5"/>
        <v>143.53199999999998</v>
      </c>
      <c r="E17" s="169">
        <v>139.5</v>
      </c>
      <c r="F17" s="75">
        <f t="shared" si="0"/>
        <v>97.19087032856785</v>
      </c>
      <c r="G17" s="68">
        <v>129.5</v>
      </c>
      <c r="H17" s="113">
        <f t="shared" si="1"/>
        <v>10</v>
      </c>
      <c r="I17" s="74">
        <v>443</v>
      </c>
      <c r="J17" s="75">
        <v>364.6</v>
      </c>
      <c r="K17" s="103">
        <f t="shared" si="2"/>
        <v>78.39999999999998</v>
      </c>
      <c r="L17" s="74">
        <f t="shared" si="3"/>
        <v>31.75627240143369</v>
      </c>
      <c r="M17" s="75">
        <f t="shared" si="4"/>
        <v>28.154440154440156</v>
      </c>
      <c r="N17" s="103">
        <f t="shared" si="6"/>
        <v>3.601832246993535</v>
      </c>
    </row>
    <row r="18" spans="1:14" s="377" customFormat="1" ht="15">
      <c r="A18" s="77" t="s">
        <v>13</v>
      </c>
      <c r="B18" s="229">
        <v>900.068</v>
      </c>
      <c r="C18" s="264">
        <v>14.556</v>
      </c>
      <c r="D18" s="311">
        <f t="shared" si="5"/>
        <v>885.512</v>
      </c>
      <c r="E18" s="169">
        <v>832.6600000000001</v>
      </c>
      <c r="F18" s="75">
        <f t="shared" si="0"/>
        <v>94.03147557571214</v>
      </c>
      <c r="G18" s="68">
        <v>901.9</v>
      </c>
      <c r="H18" s="113">
        <f t="shared" si="1"/>
        <v>-69.2399999999999</v>
      </c>
      <c r="I18" s="74">
        <v>3254.7999999999997</v>
      </c>
      <c r="J18" s="75">
        <v>3075.8</v>
      </c>
      <c r="K18" s="103">
        <f t="shared" si="2"/>
        <v>178.99999999999955</v>
      </c>
      <c r="L18" s="74">
        <f t="shared" si="3"/>
        <v>39.08918406072105</v>
      </c>
      <c r="M18" s="75">
        <f t="shared" si="4"/>
        <v>34.103559152899436</v>
      </c>
      <c r="N18" s="103">
        <f t="shared" si="6"/>
        <v>4.985624907821617</v>
      </c>
    </row>
    <row r="19" spans="1:14" s="377" customFormat="1" ht="15.75" customHeight="1">
      <c r="A19" s="77" t="s">
        <v>14</v>
      </c>
      <c r="B19" s="229">
        <v>601.158</v>
      </c>
      <c r="C19" s="264">
        <v>13.323</v>
      </c>
      <c r="D19" s="311">
        <f t="shared" si="5"/>
        <v>587.835</v>
      </c>
      <c r="E19" s="169">
        <v>564.75</v>
      </c>
      <c r="F19" s="75">
        <f t="shared" si="0"/>
        <v>96.07287759320216</v>
      </c>
      <c r="G19" s="68">
        <v>523.6</v>
      </c>
      <c r="H19" s="113">
        <f t="shared" si="1"/>
        <v>41.14999999999998</v>
      </c>
      <c r="I19" s="74">
        <v>2158.3</v>
      </c>
      <c r="J19" s="75">
        <v>1654.5</v>
      </c>
      <c r="K19" s="103">
        <f t="shared" si="2"/>
        <v>503.8000000000002</v>
      </c>
      <c r="L19" s="74">
        <f t="shared" si="3"/>
        <v>38.216910137228865</v>
      </c>
      <c r="M19" s="75">
        <f t="shared" si="4"/>
        <v>31.598548510313215</v>
      </c>
      <c r="N19" s="103">
        <f t="shared" si="6"/>
        <v>6.61836162691565</v>
      </c>
    </row>
    <row r="20" spans="1:14" s="377" customFormat="1" ht="15">
      <c r="A20" s="77" t="s">
        <v>15</v>
      </c>
      <c r="B20" s="229">
        <v>125.755</v>
      </c>
      <c r="C20" s="264">
        <v>16</v>
      </c>
      <c r="D20" s="311">
        <f t="shared" si="5"/>
        <v>109.755</v>
      </c>
      <c r="E20" s="169">
        <v>106.9</v>
      </c>
      <c r="F20" s="75">
        <f t="shared" si="0"/>
        <v>97.39875176529544</v>
      </c>
      <c r="G20" s="68">
        <v>112</v>
      </c>
      <c r="H20" s="113">
        <f t="shared" si="1"/>
        <v>-5.099999999999994</v>
      </c>
      <c r="I20" s="74">
        <v>253.6</v>
      </c>
      <c r="J20" s="75">
        <v>240</v>
      </c>
      <c r="K20" s="103">
        <f t="shared" si="2"/>
        <v>13.599999999999994</v>
      </c>
      <c r="L20" s="74">
        <f t="shared" si="3"/>
        <v>23.72310570626754</v>
      </c>
      <c r="M20" s="75">
        <f t="shared" si="4"/>
        <v>21.428571428571427</v>
      </c>
      <c r="N20" s="103">
        <f t="shared" si="6"/>
        <v>2.294534277696112</v>
      </c>
    </row>
    <row r="21" spans="1:14" s="377" customFormat="1" ht="15">
      <c r="A21" s="77" t="s">
        <v>16</v>
      </c>
      <c r="B21" s="229">
        <v>1077.03</v>
      </c>
      <c r="C21" s="264">
        <v>14.8</v>
      </c>
      <c r="D21" s="311">
        <f t="shared" si="5"/>
        <v>1062.23</v>
      </c>
      <c r="E21" s="169">
        <v>999.3</v>
      </c>
      <c r="F21" s="75">
        <f t="shared" si="0"/>
        <v>94.07567099404083</v>
      </c>
      <c r="G21" s="68">
        <v>982.2</v>
      </c>
      <c r="H21" s="113">
        <f t="shared" si="1"/>
        <v>17.09999999999991</v>
      </c>
      <c r="I21" s="74">
        <v>4223.6</v>
      </c>
      <c r="J21" s="75">
        <v>3383.5</v>
      </c>
      <c r="K21" s="103">
        <f t="shared" si="2"/>
        <v>840.1000000000004</v>
      </c>
      <c r="L21" s="74">
        <f t="shared" si="3"/>
        <v>42.2655859101371</v>
      </c>
      <c r="M21" s="75">
        <f t="shared" si="4"/>
        <v>34.448177560578294</v>
      </c>
      <c r="N21" s="103">
        <f t="shared" si="6"/>
        <v>7.817408349558804</v>
      </c>
    </row>
    <row r="22" spans="1:14" s="377" customFormat="1" ht="15">
      <c r="A22" s="77" t="s">
        <v>17</v>
      </c>
      <c r="B22" s="229">
        <v>71.062</v>
      </c>
      <c r="C22" s="264"/>
      <c r="D22" s="311">
        <f t="shared" si="5"/>
        <v>71.062</v>
      </c>
      <c r="E22" s="169">
        <v>68.9</v>
      </c>
      <c r="F22" s="75">
        <f t="shared" si="0"/>
        <v>96.95758633306129</v>
      </c>
      <c r="G22" s="68">
        <v>74.7</v>
      </c>
      <c r="H22" s="113">
        <f t="shared" si="1"/>
        <v>-5.799999999999997</v>
      </c>
      <c r="I22" s="74">
        <v>117.8</v>
      </c>
      <c r="J22" s="75">
        <v>115.5</v>
      </c>
      <c r="K22" s="103">
        <f t="shared" si="2"/>
        <v>2.299999999999997</v>
      </c>
      <c r="L22" s="74">
        <f t="shared" si="3"/>
        <v>17.097242380261246</v>
      </c>
      <c r="M22" s="75">
        <f t="shared" si="4"/>
        <v>15.461847389558232</v>
      </c>
      <c r="N22" s="103">
        <f t="shared" si="6"/>
        <v>1.6353949907030145</v>
      </c>
    </row>
    <row r="23" spans="1:14" s="377" customFormat="1" ht="15">
      <c r="A23" s="77" t="s">
        <v>18</v>
      </c>
      <c r="B23" s="229">
        <v>591.393</v>
      </c>
      <c r="C23" s="264">
        <v>0.666</v>
      </c>
      <c r="D23" s="311">
        <f t="shared" si="5"/>
        <v>590.727</v>
      </c>
      <c r="E23" s="169">
        <v>572.03</v>
      </c>
      <c r="F23" s="75">
        <f t="shared" si="0"/>
        <v>96.83491697518481</v>
      </c>
      <c r="G23" s="68">
        <v>510.1</v>
      </c>
      <c r="H23" s="113">
        <f t="shared" si="1"/>
        <v>61.92999999999995</v>
      </c>
      <c r="I23" s="74">
        <v>2004.13</v>
      </c>
      <c r="J23" s="75">
        <v>1620.7</v>
      </c>
      <c r="K23" s="103">
        <f t="shared" si="2"/>
        <v>383.43000000000006</v>
      </c>
      <c r="L23" s="74">
        <f t="shared" si="3"/>
        <v>35.035400241246094</v>
      </c>
      <c r="M23" s="75">
        <f t="shared" si="4"/>
        <v>31.772201529111936</v>
      </c>
      <c r="N23" s="103">
        <f>L23-M23</f>
        <v>3.263198712134159</v>
      </c>
    </row>
    <row r="24" spans="1:14" s="377" customFormat="1" ht="15">
      <c r="A24" s="77" t="s">
        <v>19</v>
      </c>
      <c r="B24" s="229">
        <v>54.387</v>
      </c>
      <c r="C24" s="264">
        <v>6.693</v>
      </c>
      <c r="D24" s="311">
        <f t="shared" si="5"/>
        <v>47.694</v>
      </c>
      <c r="E24" s="169">
        <v>47.674</v>
      </c>
      <c r="F24" s="75">
        <f t="shared" si="0"/>
        <v>99.95806600410953</v>
      </c>
      <c r="G24" s="68">
        <v>54.9</v>
      </c>
      <c r="H24" s="113">
        <f t="shared" si="1"/>
        <v>-7.225999999999999</v>
      </c>
      <c r="I24" s="74">
        <v>89.016</v>
      </c>
      <c r="J24" s="75">
        <v>97.1</v>
      </c>
      <c r="K24" s="103">
        <f t="shared" si="2"/>
        <v>-8.083999999999989</v>
      </c>
      <c r="L24" s="74">
        <f t="shared" si="3"/>
        <v>18.67181272811176</v>
      </c>
      <c r="M24" s="75">
        <f t="shared" si="4"/>
        <v>17.686703096539162</v>
      </c>
      <c r="N24" s="103">
        <f>L24-M24</f>
        <v>0.9851096315725982</v>
      </c>
    </row>
    <row r="25" spans="1:14" s="377" customFormat="1" ht="15" hidden="1">
      <c r="A25" s="77"/>
      <c r="B25" s="229">
        <v>2.376</v>
      </c>
      <c r="C25" s="264"/>
      <c r="D25" s="311">
        <f t="shared" si="5"/>
        <v>2.376</v>
      </c>
      <c r="E25" s="169"/>
      <c r="F25" s="75">
        <f t="shared" si="0"/>
        <v>0</v>
      </c>
      <c r="G25" s="68"/>
      <c r="H25" s="113"/>
      <c r="I25" s="74"/>
      <c r="J25" s="75"/>
      <c r="K25" s="103"/>
      <c r="L25" s="74" t="e">
        <f t="shared" si="3"/>
        <v>#DIV/0!</v>
      </c>
      <c r="M25" s="75" t="e">
        <f t="shared" si="4"/>
        <v>#DIV/0!</v>
      </c>
      <c r="N25" s="103"/>
    </row>
    <row r="26" spans="1:14" s="46" customFormat="1" ht="15.75">
      <c r="A26" s="165" t="s">
        <v>20</v>
      </c>
      <c r="B26" s="228">
        <v>354.003</v>
      </c>
      <c r="C26" s="355">
        <f>SUM(C27:C36)-C30</f>
        <v>22.684</v>
      </c>
      <c r="D26" s="237">
        <f>SUM(D27:D36)-D30</f>
        <v>331.32</v>
      </c>
      <c r="E26" s="168">
        <f>SUM(E27:E36)-E30</f>
        <v>256.146</v>
      </c>
      <c r="F26" s="41">
        <f t="shared" si="0"/>
        <v>77.31075697211156</v>
      </c>
      <c r="G26" s="67">
        <v>335.84900000000005</v>
      </c>
      <c r="H26" s="112">
        <f t="shared" si="1"/>
        <v>-79.70300000000003</v>
      </c>
      <c r="I26" s="175">
        <f>SUM(I27:I36)-I30</f>
        <v>760.006</v>
      </c>
      <c r="J26" s="67">
        <v>960.7</v>
      </c>
      <c r="K26" s="69">
        <f t="shared" si="2"/>
        <v>-200.69400000000007</v>
      </c>
      <c r="L26" s="44">
        <f t="shared" si="3"/>
        <v>29.67081273960944</v>
      </c>
      <c r="M26" s="41">
        <f t="shared" si="4"/>
        <v>28.605117180637723</v>
      </c>
      <c r="N26" s="102">
        <f aca="true" t="shared" si="7" ref="N26:N35">L26-M26</f>
        <v>1.065695558971715</v>
      </c>
    </row>
    <row r="27" spans="1:14" s="377" customFormat="1" ht="15.75" hidden="1">
      <c r="A27" s="77" t="s">
        <v>61</v>
      </c>
      <c r="B27" s="229">
        <v>0.002</v>
      </c>
      <c r="C27" s="264"/>
      <c r="D27" s="311">
        <f t="shared" si="5"/>
        <v>0.002</v>
      </c>
      <c r="E27" s="169"/>
      <c r="F27" s="75">
        <f t="shared" si="0"/>
        <v>0</v>
      </c>
      <c r="G27" s="68"/>
      <c r="H27" s="112">
        <f t="shared" si="1"/>
        <v>0</v>
      </c>
      <c r="I27" s="96"/>
      <c r="J27" s="68"/>
      <c r="K27" s="69">
        <f t="shared" si="2"/>
        <v>0</v>
      </c>
      <c r="L27" s="74" t="e">
        <f t="shared" si="3"/>
        <v>#DIV/0!</v>
      </c>
      <c r="M27" s="75" t="e">
        <f t="shared" si="4"/>
        <v>#DIV/0!</v>
      </c>
      <c r="N27" s="69" t="e">
        <f t="shared" si="7"/>
        <v>#DIV/0!</v>
      </c>
    </row>
    <row r="28" spans="1:14" s="377" customFormat="1" ht="15.75" hidden="1">
      <c r="A28" s="77" t="s">
        <v>21</v>
      </c>
      <c r="B28" s="229">
        <v>0.008</v>
      </c>
      <c r="C28" s="264"/>
      <c r="D28" s="311">
        <f t="shared" si="5"/>
        <v>0.008</v>
      </c>
      <c r="E28" s="169"/>
      <c r="F28" s="75">
        <f t="shared" si="0"/>
        <v>0</v>
      </c>
      <c r="G28" s="68"/>
      <c r="H28" s="112">
        <f t="shared" si="1"/>
        <v>0</v>
      </c>
      <c r="I28" s="96"/>
      <c r="J28" s="68"/>
      <c r="K28" s="69">
        <f t="shared" si="2"/>
        <v>0</v>
      </c>
      <c r="L28" s="74" t="e">
        <f t="shared" si="3"/>
        <v>#DIV/0!</v>
      </c>
      <c r="M28" s="75" t="e">
        <f t="shared" si="4"/>
        <v>#DIV/0!</v>
      </c>
      <c r="N28" s="69" t="e">
        <f t="shared" si="7"/>
        <v>#DIV/0!</v>
      </c>
    </row>
    <row r="29" spans="1:14" s="377" customFormat="1" ht="15">
      <c r="A29" s="77" t="s">
        <v>22</v>
      </c>
      <c r="B29" s="229">
        <v>2.368</v>
      </c>
      <c r="C29" s="264"/>
      <c r="D29" s="311">
        <f t="shared" si="5"/>
        <v>2.368</v>
      </c>
      <c r="E29" s="169">
        <f>D29-1.25</f>
        <v>1.1179999999999999</v>
      </c>
      <c r="F29" s="75">
        <f t="shared" si="0"/>
        <v>47.21283783783783</v>
      </c>
      <c r="G29" s="68">
        <v>3.049</v>
      </c>
      <c r="H29" s="113">
        <f t="shared" si="1"/>
        <v>-1.931</v>
      </c>
      <c r="I29" s="74">
        <v>1.1</v>
      </c>
      <c r="J29" s="75">
        <v>5.6</v>
      </c>
      <c r="K29" s="103">
        <f t="shared" si="2"/>
        <v>-4.5</v>
      </c>
      <c r="L29" s="74">
        <f t="shared" si="3"/>
        <v>9.838998211091237</v>
      </c>
      <c r="M29" s="75">
        <f t="shared" si="4"/>
        <v>18.366677599212856</v>
      </c>
      <c r="N29" s="103">
        <f t="shared" si="7"/>
        <v>-8.52767938812162</v>
      </c>
    </row>
    <row r="30" spans="1:14" s="377" customFormat="1" ht="15.75" hidden="1">
      <c r="A30" s="77" t="s">
        <v>62</v>
      </c>
      <c r="B30" s="229"/>
      <c r="C30" s="264"/>
      <c r="D30" s="311">
        <f t="shared" si="5"/>
        <v>0</v>
      </c>
      <c r="E30" s="169"/>
      <c r="F30" s="75" t="e">
        <f t="shared" si="0"/>
        <v>#DIV/0!</v>
      </c>
      <c r="G30" s="68"/>
      <c r="H30" s="112">
        <f t="shared" si="1"/>
        <v>0</v>
      </c>
      <c r="I30" s="96"/>
      <c r="J30" s="68"/>
      <c r="K30" s="69">
        <f t="shared" si="2"/>
        <v>0</v>
      </c>
      <c r="L30" s="74" t="e">
        <f t="shared" si="3"/>
        <v>#DIV/0!</v>
      </c>
      <c r="M30" s="75" t="e">
        <f t="shared" si="4"/>
        <v>#DIV/0!</v>
      </c>
      <c r="N30" s="69" t="e">
        <f t="shared" si="7"/>
        <v>#DIV/0!</v>
      </c>
    </row>
    <row r="31" spans="1:14" s="377" customFormat="1" ht="15">
      <c r="A31" s="77" t="s">
        <v>23</v>
      </c>
      <c r="B31" s="229">
        <v>125.799</v>
      </c>
      <c r="C31" s="264">
        <v>8.015</v>
      </c>
      <c r="D31" s="311">
        <f t="shared" si="5"/>
        <v>117.784</v>
      </c>
      <c r="E31" s="169">
        <v>82.468</v>
      </c>
      <c r="F31" s="75">
        <f t="shared" si="0"/>
        <v>70.0163010256062</v>
      </c>
      <c r="G31" s="68">
        <v>111.8</v>
      </c>
      <c r="H31" s="113">
        <f t="shared" si="1"/>
        <v>-29.331999999999994</v>
      </c>
      <c r="I31" s="74">
        <v>139.786</v>
      </c>
      <c r="J31" s="75">
        <v>222</v>
      </c>
      <c r="K31" s="103">
        <f t="shared" si="2"/>
        <v>-82.214</v>
      </c>
      <c r="L31" s="74">
        <f t="shared" si="3"/>
        <v>16.95033225008488</v>
      </c>
      <c r="M31" s="75">
        <f t="shared" si="4"/>
        <v>19.856887298747765</v>
      </c>
      <c r="N31" s="103">
        <f t="shared" si="7"/>
        <v>-2.9065550486628844</v>
      </c>
    </row>
    <row r="32" spans="1:14" s="377" customFormat="1" ht="15">
      <c r="A32" s="77" t="s">
        <v>24</v>
      </c>
      <c r="B32" s="229">
        <v>125.501</v>
      </c>
      <c r="C32" s="264">
        <v>0.6</v>
      </c>
      <c r="D32" s="311">
        <f t="shared" si="5"/>
        <v>124.90100000000001</v>
      </c>
      <c r="E32" s="169">
        <v>95.8</v>
      </c>
      <c r="F32" s="75">
        <f t="shared" si="0"/>
        <v>76.70074699161735</v>
      </c>
      <c r="G32" s="68">
        <v>119.1</v>
      </c>
      <c r="H32" s="113">
        <f t="shared" si="1"/>
        <v>-23.299999999999997</v>
      </c>
      <c r="I32" s="74">
        <v>390.2</v>
      </c>
      <c r="J32" s="75">
        <v>435.9</v>
      </c>
      <c r="K32" s="103">
        <f t="shared" si="2"/>
        <v>-45.69999999999999</v>
      </c>
      <c r="L32" s="74">
        <f t="shared" si="3"/>
        <v>40.73068893528184</v>
      </c>
      <c r="M32" s="75">
        <f t="shared" si="4"/>
        <v>36.59949622166246</v>
      </c>
      <c r="N32" s="103">
        <f t="shared" si="7"/>
        <v>4.131192713619377</v>
      </c>
    </row>
    <row r="33" spans="1:14" s="377" customFormat="1" ht="15">
      <c r="A33" s="77" t="s">
        <v>25</v>
      </c>
      <c r="B33" s="229">
        <v>42.682</v>
      </c>
      <c r="C33" s="264">
        <v>0.606</v>
      </c>
      <c r="D33" s="311">
        <f t="shared" si="5"/>
        <v>42.076</v>
      </c>
      <c r="E33" s="169">
        <v>38</v>
      </c>
      <c r="F33" s="75">
        <f t="shared" si="0"/>
        <v>90.31276737332445</v>
      </c>
      <c r="G33" s="68">
        <v>38.1</v>
      </c>
      <c r="H33" s="113">
        <f t="shared" si="1"/>
        <v>-0.10000000000000142</v>
      </c>
      <c r="I33" s="74">
        <v>123.8</v>
      </c>
      <c r="J33" s="75">
        <v>112.4</v>
      </c>
      <c r="K33" s="103">
        <f t="shared" si="2"/>
        <v>11.399999999999991</v>
      </c>
      <c r="L33" s="74">
        <f t="shared" si="3"/>
        <v>32.578947368421055</v>
      </c>
      <c r="M33" s="75">
        <f t="shared" si="4"/>
        <v>29.50131233595801</v>
      </c>
      <c r="N33" s="103">
        <f t="shared" si="7"/>
        <v>3.0776350324630464</v>
      </c>
    </row>
    <row r="34" spans="1:14" s="377" customFormat="1" ht="15" hidden="1">
      <c r="A34" s="77" t="s">
        <v>26</v>
      </c>
      <c r="B34" s="229"/>
      <c r="C34" s="264"/>
      <c r="D34" s="311">
        <f t="shared" si="5"/>
        <v>0</v>
      </c>
      <c r="E34" s="169"/>
      <c r="F34" s="75" t="e">
        <f t="shared" si="0"/>
        <v>#DIV/0!</v>
      </c>
      <c r="G34" s="68"/>
      <c r="H34" s="113">
        <f t="shared" si="1"/>
        <v>0</v>
      </c>
      <c r="I34" s="74"/>
      <c r="J34" s="75"/>
      <c r="K34" s="103">
        <f t="shared" si="2"/>
        <v>0</v>
      </c>
      <c r="L34" s="74" t="e">
        <f t="shared" si="3"/>
        <v>#DIV/0!</v>
      </c>
      <c r="M34" s="75" t="e">
        <f t="shared" si="4"/>
        <v>#DIV/0!</v>
      </c>
      <c r="N34" s="103" t="e">
        <f t="shared" si="7"/>
        <v>#DIV/0!</v>
      </c>
    </row>
    <row r="35" spans="1:14" s="377" customFormat="1" ht="15">
      <c r="A35" s="77" t="s">
        <v>27</v>
      </c>
      <c r="B35" s="229">
        <v>16.228</v>
      </c>
      <c r="C35" s="264">
        <v>6.663</v>
      </c>
      <c r="D35" s="311">
        <f t="shared" si="5"/>
        <v>9.565000000000001</v>
      </c>
      <c r="E35" s="169">
        <v>7.46</v>
      </c>
      <c r="F35" s="75">
        <f t="shared" si="0"/>
        <v>77.9926816518557</v>
      </c>
      <c r="G35" s="68">
        <v>19.8</v>
      </c>
      <c r="H35" s="113">
        <f t="shared" si="1"/>
        <v>-12.34</v>
      </c>
      <c r="I35" s="74">
        <v>20.02</v>
      </c>
      <c r="J35" s="75">
        <v>54</v>
      </c>
      <c r="K35" s="103">
        <f t="shared" si="2"/>
        <v>-33.980000000000004</v>
      </c>
      <c r="L35" s="74">
        <f t="shared" si="3"/>
        <v>26.83646112600536</v>
      </c>
      <c r="M35" s="75">
        <f t="shared" si="4"/>
        <v>27.27272727272727</v>
      </c>
      <c r="N35" s="103">
        <f t="shared" si="7"/>
        <v>-0.4362661467219091</v>
      </c>
    </row>
    <row r="36" spans="1:14" s="377" customFormat="1" ht="15">
      <c r="A36" s="77" t="s">
        <v>28</v>
      </c>
      <c r="B36" s="229">
        <v>41.416</v>
      </c>
      <c r="C36" s="264">
        <v>6.8</v>
      </c>
      <c r="D36" s="311">
        <f t="shared" si="5"/>
        <v>34.616</v>
      </c>
      <c r="E36" s="169">
        <v>31.3</v>
      </c>
      <c r="F36" s="75">
        <f t="shared" si="0"/>
        <v>90.42061474462677</v>
      </c>
      <c r="G36" s="68">
        <v>44</v>
      </c>
      <c r="H36" s="113">
        <f t="shared" si="1"/>
        <v>-12.7</v>
      </c>
      <c r="I36" s="96">
        <v>85.1</v>
      </c>
      <c r="J36" s="75">
        <v>130.8</v>
      </c>
      <c r="K36" s="103">
        <f t="shared" si="2"/>
        <v>-45.70000000000002</v>
      </c>
      <c r="L36" s="74">
        <f t="shared" si="3"/>
        <v>27.188498402555908</v>
      </c>
      <c r="M36" s="75">
        <f t="shared" si="4"/>
        <v>29.72727272727273</v>
      </c>
      <c r="N36" s="103">
        <f>L36-M36</f>
        <v>-2.5387743247168224</v>
      </c>
    </row>
    <row r="37" spans="1:14" s="46" customFormat="1" ht="15.75">
      <c r="A37" s="165" t="s">
        <v>93</v>
      </c>
      <c r="B37" s="228">
        <v>8822.447</v>
      </c>
      <c r="C37" s="355">
        <f>SUM(C38:C45)</f>
        <v>52.168</v>
      </c>
      <c r="D37" s="310">
        <f>B37-C37</f>
        <v>8770.279</v>
      </c>
      <c r="E37" s="168">
        <f>SUM(E38:E45)</f>
        <v>8698.907</v>
      </c>
      <c r="F37" s="41">
        <f t="shared" si="0"/>
        <v>99.18620604886115</v>
      </c>
      <c r="G37" s="168">
        <v>8410.7</v>
      </c>
      <c r="H37" s="112">
        <f t="shared" si="1"/>
        <v>288.2069999999985</v>
      </c>
      <c r="I37" s="175">
        <f>SUM(I38:I45)</f>
        <v>36262.6469</v>
      </c>
      <c r="J37" s="67">
        <v>33566.8</v>
      </c>
      <c r="K37" s="69">
        <f>I37-J37</f>
        <v>2695.846899999997</v>
      </c>
      <c r="L37" s="44">
        <f t="shared" si="3"/>
        <v>41.68644049189169</v>
      </c>
      <c r="M37" s="41">
        <f t="shared" si="4"/>
        <v>39.909638912337854</v>
      </c>
      <c r="N37" s="69">
        <f>L37-M37</f>
        <v>1.7768015795538332</v>
      </c>
    </row>
    <row r="38" spans="1:14" s="377" customFormat="1" ht="15">
      <c r="A38" s="77" t="s">
        <v>63</v>
      </c>
      <c r="B38" s="229">
        <v>142.837</v>
      </c>
      <c r="C38" s="264">
        <v>2.4</v>
      </c>
      <c r="D38" s="311">
        <f t="shared" si="5"/>
        <v>140.43699999999998</v>
      </c>
      <c r="E38" s="169">
        <v>140.43699999999998</v>
      </c>
      <c r="F38" s="75">
        <f t="shared" si="0"/>
        <v>100</v>
      </c>
      <c r="G38" s="68">
        <v>150</v>
      </c>
      <c r="H38" s="214">
        <f t="shared" si="1"/>
        <v>-9.563000000000017</v>
      </c>
      <c r="I38" s="96">
        <v>616.3</v>
      </c>
      <c r="J38" s="68">
        <v>725.6</v>
      </c>
      <c r="K38" s="97">
        <f t="shared" si="2"/>
        <v>-109.30000000000007</v>
      </c>
      <c r="L38" s="74">
        <f t="shared" si="3"/>
        <v>43.884446406573765</v>
      </c>
      <c r="M38" s="75">
        <f t="shared" si="4"/>
        <v>48.373333333333335</v>
      </c>
      <c r="N38" s="97">
        <f aca="true" t="shared" si="8" ref="N38:N101">L38-M38</f>
        <v>-4.4888869267595695</v>
      </c>
    </row>
    <row r="39" spans="1:14" s="377" customFormat="1" ht="15">
      <c r="A39" s="77" t="s">
        <v>67</v>
      </c>
      <c r="B39" s="229">
        <v>229.893</v>
      </c>
      <c r="C39" s="264">
        <f>4.055-0.9</f>
        <v>3.155</v>
      </c>
      <c r="D39" s="311">
        <f t="shared" si="5"/>
        <v>226.738</v>
      </c>
      <c r="E39" s="169">
        <v>226.67</v>
      </c>
      <c r="F39" s="75">
        <f t="shared" si="0"/>
        <v>99.9700094382062</v>
      </c>
      <c r="G39" s="68">
        <v>190.2</v>
      </c>
      <c r="H39" s="214">
        <f t="shared" si="1"/>
        <v>36.47</v>
      </c>
      <c r="I39" s="96">
        <v>579.9</v>
      </c>
      <c r="J39" s="68">
        <v>492.4</v>
      </c>
      <c r="K39" s="97">
        <f aca="true" t="shared" si="9" ref="K39:K44">I39-J39</f>
        <v>87.5</v>
      </c>
      <c r="L39" s="74">
        <f t="shared" si="3"/>
        <v>25.583447302245553</v>
      </c>
      <c r="M39" s="75">
        <f t="shared" si="4"/>
        <v>25.888538380651944</v>
      </c>
      <c r="N39" s="97">
        <f t="shared" si="8"/>
        <v>-0.3050910784063916</v>
      </c>
    </row>
    <row r="40" spans="1:14" s="49" customFormat="1" ht="15">
      <c r="A40" s="166" t="s">
        <v>116</v>
      </c>
      <c r="B40" s="268">
        <v>551.8</v>
      </c>
      <c r="C40" s="265">
        <v>2.213</v>
      </c>
      <c r="D40" s="311">
        <f t="shared" si="5"/>
        <v>549.587</v>
      </c>
      <c r="E40" s="171">
        <v>543.4</v>
      </c>
      <c r="F40" s="75">
        <f t="shared" si="0"/>
        <v>98.87424556985518</v>
      </c>
      <c r="G40" s="99">
        <v>505.7</v>
      </c>
      <c r="H40" s="215">
        <f>E40-G40</f>
        <v>37.69999999999999</v>
      </c>
      <c r="I40" s="176">
        <f>1659.3369+9.01</f>
        <v>1668.3469</v>
      </c>
      <c r="J40" s="99">
        <v>1464.1</v>
      </c>
      <c r="K40" s="100">
        <f t="shared" si="9"/>
        <v>204.2469000000001</v>
      </c>
      <c r="L40" s="74">
        <f t="shared" si="3"/>
        <v>30.702004048582996</v>
      </c>
      <c r="M40" s="75">
        <f t="shared" si="4"/>
        <v>28.951947795135453</v>
      </c>
      <c r="N40" s="100">
        <f>L40-M40</f>
        <v>1.7500562534475428</v>
      </c>
    </row>
    <row r="41" spans="1:14" s="377" customFormat="1" ht="15">
      <c r="A41" s="77" t="s">
        <v>30</v>
      </c>
      <c r="B41" s="229">
        <v>2451.148</v>
      </c>
      <c r="C41" s="264">
        <v>6.2</v>
      </c>
      <c r="D41" s="311">
        <f t="shared" si="5"/>
        <v>2444.9480000000003</v>
      </c>
      <c r="E41" s="169">
        <v>2405.1</v>
      </c>
      <c r="F41" s="75">
        <f t="shared" si="0"/>
        <v>98.37019028625556</v>
      </c>
      <c r="G41" s="68">
        <v>2440.7</v>
      </c>
      <c r="H41" s="214">
        <f t="shared" si="1"/>
        <v>-35.59999999999991</v>
      </c>
      <c r="I41" s="96">
        <v>14552.8</v>
      </c>
      <c r="J41" s="68">
        <v>14697.2</v>
      </c>
      <c r="K41" s="97">
        <f t="shared" si="9"/>
        <v>-144.40000000000146</v>
      </c>
      <c r="L41" s="74">
        <f t="shared" si="3"/>
        <v>60.508086981830274</v>
      </c>
      <c r="M41" s="75">
        <f t="shared" si="4"/>
        <v>60.217150817388465</v>
      </c>
      <c r="N41" s="97">
        <f t="shared" si="8"/>
        <v>0.2909361644418098</v>
      </c>
    </row>
    <row r="42" spans="1:14" s="377" customFormat="1" ht="15">
      <c r="A42" s="77" t="s">
        <v>31</v>
      </c>
      <c r="B42" s="229">
        <v>11.972</v>
      </c>
      <c r="C42" s="264"/>
      <c r="D42" s="311">
        <f t="shared" si="5"/>
        <v>11.972</v>
      </c>
      <c r="E42" s="169">
        <v>7.7</v>
      </c>
      <c r="F42" s="75">
        <f t="shared" si="0"/>
        <v>64.31673905780154</v>
      </c>
      <c r="G42" s="68">
        <v>9.9</v>
      </c>
      <c r="H42" s="113">
        <f t="shared" si="1"/>
        <v>-2.2</v>
      </c>
      <c r="I42" s="74">
        <v>20.4</v>
      </c>
      <c r="J42" s="75">
        <v>28.3</v>
      </c>
      <c r="K42" s="103">
        <f t="shared" si="9"/>
        <v>-7.900000000000002</v>
      </c>
      <c r="L42" s="74">
        <f t="shared" si="3"/>
        <v>26.493506493506487</v>
      </c>
      <c r="M42" s="75">
        <f t="shared" si="4"/>
        <v>28.585858585858585</v>
      </c>
      <c r="N42" s="103">
        <f t="shared" si="8"/>
        <v>-2.0923520923520975</v>
      </c>
    </row>
    <row r="43" spans="1:14" s="377" customFormat="1" ht="15">
      <c r="A43" s="77" t="s">
        <v>32</v>
      </c>
      <c r="B43" s="229">
        <v>2153.1</v>
      </c>
      <c r="C43" s="264">
        <v>11</v>
      </c>
      <c r="D43" s="311">
        <f t="shared" si="5"/>
        <v>2142.1</v>
      </c>
      <c r="E43" s="169">
        <v>2086.1</v>
      </c>
      <c r="F43" s="75">
        <f t="shared" si="0"/>
        <v>97.38574296251342</v>
      </c>
      <c r="G43" s="68">
        <v>1875.3</v>
      </c>
      <c r="H43" s="113">
        <f t="shared" si="1"/>
        <v>210.79999999999995</v>
      </c>
      <c r="I43" s="74">
        <v>5654</v>
      </c>
      <c r="J43" s="75">
        <v>4573.4</v>
      </c>
      <c r="K43" s="103">
        <f t="shared" si="9"/>
        <v>1080.6000000000004</v>
      </c>
      <c r="L43" s="74">
        <f t="shared" si="3"/>
        <v>27.103206941182112</v>
      </c>
      <c r="M43" s="75">
        <f t="shared" si="4"/>
        <v>24.387564656321654</v>
      </c>
      <c r="N43" s="103">
        <f t="shared" si="8"/>
        <v>2.715642284860458</v>
      </c>
    </row>
    <row r="44" spans="1:14" s="377" customFormat="1" ht="15">
      <c r="A44" s="77" t="s">
        <v>33</v>
      </c>
      <c r="B44" s="229">
        <v>3352.312</v>
      </c>
      <c r="C44" s="264">
        <v>27.2</v>
      </c>
      <c r="D44" s="311">
        <f t="shared" si="5"/>
        <v>3325.112</v>
      </c>
      <c r="E44" s="169">
        <v>3289.5</v>
      </c>
      <c r="F44" s="75">
        <f t="shared" si="0"/>
        <v>98.92899848185564</v>
      </c>
      <c r="G44" s="68">
        <v>3238.9</v>
      </c>
      <c r="H44" s="113">
        <f t="shared" si="1"/>
        <v>50.59999999999991</v>
      </c>
      <c r="I44" s="74">
        <v>13170.9</v>
      </c>
      <c r="J44" s="75">
        <v>11585.8</v>
      </c>
      <c r="K44" s="103">
        <f t="shared" si="9"/>
        <v>1585.1000000000004</v>
      </c>
      <c r="L44" s="74">
        <f t="shared" si="3"/>
        <v>40.03921568627451</v>
      </c>
      <c r="M44" s="75">
        <f t="shared" si="4"/>
        <v>35.77078637809132</v>
      </c>
      <c r="N44" s="103">
        <f t="shared" si="8"/>
        <v>4.268429308183187</v>
      </c>
    </row>
    <row r="45" spans="1:14" s="377" customFormat="1" ht="15" hidden="1">
      <c r="A45" s="77" t="s">
        <v>102</v>
      </c>
      <c r="B45" s="229">
        <v>0.812</v>
      </c>
      <c r="C45" s="264"/>
      <c r="D45" s="311">
        <f t="shared" si="5"/>
        <v>0.812</v>
      </c>
      <c r="E45" s="169"/>
      <c r="F45" s="75">
        <f t="shared" si="0"/>
        <v>0</v>
      </c>
      <c r="G45" s="68"/>
      <c r="H45" s="113">
        <f t="shared" si="1"/>
        <v>0</v>
      </c>
      <c r="I45" s="74"/>
      <c r="J45" s="75"/>
      <c r="K45" s="103"/>
      <c r="L45" s="74" t="e">
        <f t="shared" si="3"/>
        <v>#DIV/0!</v>
      </c>
      <c r="M45" s="75" t="e">
        <f t="shared" si="4"/>
        <v>#DIV/0!</v>
      </c>
      <c r="N45" s="103" t="e">
        <f>L45-M45</f>
        <v>#DIV/0!</v>
      </c>
    </row>
    <row r="46" spans="1:14" s="46" customFormat="1" ht="15.75">
      <c r="A46" s="165" t="s">
        <v>98</v>
      </c>
      <c r="B46" s="228">
        <v>3172.895</v>
      </c>
      <c r="C46" s="356">
        <f>SUM(C47:C53)</f>
        <v>31.320999999999998</v>
      </c>
      <c r="D46" s="334">
        <f>SUM(D47:D53)</f>
        <v>3141.574</v>
      </c>
      <c r="E46" s="172">
        <f>SUM(E47:E53)</f>
        <v>2997.149</v>
      </c>
      <c r="F46" s="41">
        <f t="shared" si="0"/>
        <v>95.40278217224868</v>
      </c>
      <c r="G46" s="101">
        <v>3040</v>
      </c>
      <c r="H46" s="112">
        <f t="shared" si="1"/>
        <v>-42.85100000000011</v>
      </c>
      <c r="I46" s="177">
        <f>SUM(I47:I53)</f>
        <v>12783.743</v>
      </c>
      <c r="J46" s="101">
        <v>13265.9</v>
      </c>
      <c r="K46" s="69">
        <f>I46-J46</f>
        <v>-482.15699999999924</v>
      </c>
      <c r="L46" s="44">
        <f t="shared" si="3"/>
        <v>42.653011245019854</v>
      </c>
      <c r="M46" s="41">
        <f t="shared" si="4"/>
        <v>43.63782894736842</v>
      </c>
      <c r="N46" s="102">
        <f t="shared" si="8"/>
        <v>-0.9848177023485647</v>
      </c>
    </row>
    <row r="47" spans="1:14" s="377" customFormat="1" ht="15">
      <c r="A47" s="77" t="s">
        <v>64</v>
      </c>
      <c r="B47" s="229">
        <v>141.081</v>
      </c>
      <c r="C47" s="264">
        <v>1.4</v>
      </c>
      <c r="D47" s="311">
        <f t="shared" si="5"/>
        <v>139.68099999999998</v>
      </c>
      <c r="E47" s="169">
        <f>134.3+4.9</f>
        <v>139.20000000000002</v>
      </c>
      <c r="F47" s="75">
        <f t="shared" si="0"/>
        <v>99.65564393152972</v>
      </c>
      <c r="G47" s="68">
        <v>134.6</v>
      </c>
      <c r="H47" s="113">
        <f t="shared" si="1"/>
        <v>4.600000000000023</v>
      </c>
      <c r="I47" s="96">
        <f>403.133+22.2</f>
        <v>425.33299999999997</v>
      </c>
      <c r="J47" s="68">
        <v>404</v>
      </c>
      <c r="K47" s="103">
        <f aca="true" t="shared" si="10" ref="K47:K67">I47-J47</f>
        <v>21.33299999999997</v>
      </c>
      <c r="L47" s="74">
        <f t="shared" si="3"/>
        <v>30.5555316091954</v>
      </c>
      <c r="M47" s="75">
        <f t="shared" si="4"/>
        <v>30.0148588410104</v>
      </c>
      <c r="N47" s="103">
        <f t="shared" si="8"/>
        <v>0.5406727681849972</v>
      </c>
    </row>
    <row r="48" spans="1:14" s="377" customFormat="1" ht="15">
      <c r="A48" s="77" t="s">
        <v>65</v>
      </c>
      <c r="B48" s="229">
        <v>39.333</v>
      </c>
      <c r="C48" s="264">
        <v>12.392</v>
      </c>
      <c r="D48" s="311">
        <f t="shared" si="5"/>
        <v>26.941</v>
      </c>
      <c r="E48" s="169">
        <v>23.2</v>
      </c>
      <c r="F48" s="75">
        <f t="shared" si="0"/>
        <v>86.11410118406889</v>
      </c>
      <c r="G48" s="68">
        <v>27</v>
      </c>
      <c r="H48" s="113">
        <f t="shared" si="1"/>
        <v>-3.8000000000000007</v>
      </c>
      <c r="I48" s="96">
        <v>67.8</v>
      </c>
      <c r="J48" s="68">
        <v>81.1</v>
      </c>
      <c r="K48" s="103">
        <f t="shared" si="10"/>
        <v>-13.299999999999997</v>
      </c>
      <c r="L48" s="74">
        <f t="shared" si="3"/>
        <v>29.224137931034484</v>
      </c>
      <c r="M48" s="75">
        <f t="shared" si="4"/>
        <v>30.037037037037035</v>
      </c>
      <c r="N48" s="103">
        <f t="shared" si="8"/>
        <v>-0.8128991060025506</v>
      </c>
    </row>
    <row r="49" spans="1:14" s="377" customFormat="1" ht="15">
      <c r="A49" s="77" t="s">
        <v>66</v>
      </c>
      <c r="B49" s="229">
        <v>211.218</v>
      </c>
      <c r="C49" s="264">
        <v>4.26</v>
      </c>
      <c r="D49" s="311">
        <f t="shared" si="5"/>
        <v>206.958</v>
      </c>
      <c r="E49" s="169">
        <v>153</v>
      </c>
      <c r="F49" s="75">
        <f t="shared" si="0"/>
        <v>73.92804337111878</v>
      </c>
      <c r="G49" s="68">
        <v>171.3</v>
      </c>
      <c r="H49" s="113">
        <f t="shared" si="1"/>
        <v>-18.30000000000001</v>
      </c>
      <c r="I49" s="96">
        <v>935.5</v>
      </c>
      <c r="J49" s="68">
        <v>885</v>
      </c>
      <c r="K49" s="103">
        <f t="shared" si="10"/>
        <v>50.5</v>
      </c>
      <c r="L49" s="74">
        <f t="shared" si="3"/>
        <v>61.143790849673195</v>
      </c>
      <c r="M49" s="75">
        <f t="shared" si="4"/>
        <v>51.66374781085814</v>
      </c>
      <c r="N49" s="103">
        <f t="shared" si="8"/>
        <v>9.480043038815055</v>
      </c>
    </row>
    <row r="50" spans="1:14" s="377" customFormat="1" ht="15">
      <c r="A50" s="77" t="s">
        <v>29</v>
      </c>
      <c r="B50" s="229">
        <v>93.622</v>
      </c>
      <c r="C50" s="264">
        <v>2.563</v>
      </c>
      <c r="D50" s="311">
        <f t="shared" si="5"/>
        <v>91.059</v>
      </c>
      <c r="E50" s="169">
        <v>60.434</v>
      </c>
      <c r="F50" s="75">
        <f t="shared" si="0"/>
        <v>66.36795923522112</v>
      </c>
      <c r="G50" s="68">
        <v>71.3</v>
      </c>
      <c r="H50" s="113">
        <f t="shared" si="1"/>
        <v>-10.866</v>
      </c>
      <c r="I50" s="96">
        <v>260.875</v>
      </c>
      <c r="J50" s="68">
        <v>365.6</v>
      </c>
      <c r="K50" s="103">
        <f t="shared" si="10"/>
        <v>-104.72500000000002</v>
      </c>
      <c r="L50" s="74">
        <f t="shared" si="3"/>
        <v>43.166925902637594</v>
      </c>
      <c r="M50" s="75">
        <f t="shared" si="4"/>
        <v>51.27629733520337</v>
      </c>
      <c r="N50" s="103">
        <f t="shared" si="8"/>
        <v>-8.109371432565773</v>
      </c>
    </row>
    <row r="51" spans="1:14" s="377" customFormat="1" ht="15">
      <c r="A51" s="77" t="s">
        <v>68</v>
      </c>
      <c r="B51" s="229">
        <v>133.151</v>
      </c>
      <c r="C51" s="264">
        <v>8.45</v>
      </c>
      <c r="D51" s="311">
        <f t="shared" si="5"/>
        <v>124.70100000000001</v>
      </c>
      <c r="E51" s="169">
        <v>96</v>
      </c>
      <c r="F51" s="75">
        <f t="shared" si="0"/>
        <v>76.98414607741718</v>
      </c>
      <c r="G51" s="68">
        <v>125.7</v>
      </c>
      <c r="H51" s="113">
        <f t="shared" si="1"/>
        <v>-29.700000000000003</v>
      </c>
      <c r="I51" s="96">
        <v>353.7</v>
      </c>
      <c r="J51" s="68">
        <v>673.2</v>
      </c>
      <c r="K51" s="103">
        <f t="shared" si="10"/>
        <v>-319.50000000000006</v>
      </c>
      <c r="L51" s="74">
        <f t="shared" si="3"/>
        <v>36.84375</v>
      </c>
      <c r="M51" s="75">
        <f t="shared" si="4"/>
        <v>53.55608591885442</v>
      </c>
      <c r="N51" s="103">
        <f t="shared" si="8"/>
        <v>-16.71233591885442</v>
      </c>
    </row>
    <row r="52" spans="1:14" s="377" customFormat="1" ht="15">
      <c r="A52" s="77" t="s">
        <v>69</v>
      </c>
      <c r="B52" s="229">
        <v>160.363</v>
      </c>
      <c r="C52" s="264"/>
      <c r="D52" s="311">
        <f t="shared" si="5"/>
        <v>160.363</v>
      </c>
      <c r="E52" s="169">
        <v>160.315</v>
      </c>
      <c r="F52" s="75">
        <f t="shared" si="0"/>
        <v>99.97006790843275</v>
      </c>
      <c r="G52" s="68">
        <v>124.1</v>
      </c>
      <c r="H52" s="113">
        <f t="shared" si="1"/>
        <v>36.215</v>
      </c>
      <c r="I52" s="96">
        <v>435.535</v>
      </c>
      <c r="J52" s="68">
        <v>336.6</v>
      </c>
      <c r="K52" s="103">
        <f t="shared" si="10"/>
        <v>98.935</v>
      </c>
      <c r="L52" s="74">
        <f t="shared" si="3"/>
        <v>27.167451579702462</v>
      </c>
      <c r="M52" s="75">
        <f t="shared" si="4"/>
        <v>27.12328767123288</v>
      </c>
      <c r="N52" s="103">
        <f t="shared" si="8"/>
        <v>0.044163908469581514</v>
      </c>
    </row>
    <row r="53" spans="1:14" s="377" customFormat="1" ht="15">
      <c r="A53" s="77" t="s">
        <v>95</v>
      </c>
      <c r="B53" s="229">
        <v>2394.127</v>
      </c>
      <c r="C53" s="264">
        <v>2.2560000000000002</v>
      </c>
      <c r="D53" s="311">
        <f t="shared" si="5"/>
        <v>2391.871</v>
      </c>
      <c r="E53" s="169">
        <v>2365</v>
      </c>
      <c r="F53" s="75">
        <f t="shared" si="0"/>
        <v>98.87656984845754</v>
      </c>
      <c r="G53" s="68">
        <v>2386</v>
      </c>
      <c r="H53" s="113">
        <f t="shared" si="1"/>
        <v>-21</v>
      </c>
      <c r="I53" s="96">
        <v>10305</v>
      </c>
      <c r="J53" s="68">
        <v>10520.4</v>
      </c>
      <c r="K53" s="103">
        <f t="shared" si="10"/>
        <v>-215.39999999999964</v>
      </c>
      <c r="L53" s="74">
        <f t="shared" si="3"/>
        <v>43.57293868921776</v>
      </c>
      <c r="M53" s="75">
        <f t="shared" si="4"/>
        <v>44.09220452640402</v>
      </c>
      <c r="N53" s="103">
        <f t="shared" si="8"/>
        <v>-0.5192658371862606</v>
      </c>
    </row>
    <row r="54" spans="1:14" s="46" customFormat="1" ht="16.5" customHeight="1">
      <c r="A54" s="43" t="s">
        <v>34</v>
      </c>
      <c r="B54" s="228">
        <v>13271.6</v>
      </c>
      <c r="C54" s="355">
        <f>SUM(C55:C68)</f>
        <v>366.269</v>
      </c>
      <c r="D54" s="237">
        <f>SUM(D55:D68)</f>
        <v>12905.330999999998</v>
      </c>
      <c r="E54" s="168">
        <f>SUM(E55:E68)</f>
        <v>12600.820999999996</v>
      </c>
      <c r="F54" s="41">
        <f t="shared" si="0"/>
        <v>97.64043246934153</v>
      </c>
      <c r="G54" s="67">
        <v>12609.9</v>
      </c>
      <c r="H54" s="112">
        <f t="shared" si="1"/>
        <v>-9.079000000003361</v>
      </c>
      <c r="I54" s="175">
        <f>SUM(I55:I68)</f>
        <v>31921.787</v>
      </c>
      <c r="J54" s="67">
        <v>25752.9</v>
      </c>
      <c r="K54" s="69">
        <f t="shared" si="10"/>
        <v>6168.886999999999</v>
      </c>
      <c r="L54" s="44">
        <f>I54/E54*10</f>
        <v>25.333100914615017</v>
      </c>
      <c r="M54" s="41">
        <f>J54/G54*10</f>
        <v>20.422763067113937</v>
      </c>
      <c r="N54" s="102">
        <f>L54-M54</f>
        <v>4.910337847501079</v>
      </c>
    </row>
    <row r="55" spans="1:14" s="377" customFormat="1" ht="15">
      <c r="A55" s="72" t="s">
        <v>70</v>
      </c>
      <c r="B55" s="229">
        <v>1793.954</v>
      </c>
      <c r="C55" s="264">
        <v>56.4</v>
      </c>
      <c r="D55" s="311">
        <f t="shared" si="5"/>
        <v>1737.5539999999999</v>
      </c>
      <c r="E55" s="170">
        <v>1737.6</v>
      </c>
      <c r="F55" s="75">
        <f t="shared" si="0"/>
        <v>100.0026473997355</v>
      </c>
      <c r="G55" s="75">
        <v>1770.3</v>
      </c>
      <c r="H55" s="113">
        <f t="shared" si="1"/>
        <v>-32.700000000000045</v>
      </c>
      <c r="I55" s="74">
        <v>3980</v>
      </c>
      <c r="J55" s="75">
        <v>3363</v>
      </c>
      <c r="K55" s="103">
        <f t="shared" si="10"/>
        <v>617</v>
      </c>
      <c r="L55" s="74">
        <f t="shared" si="3"/>
        <v>22.905156537753225</v>
      </c>
      <c r="M55" s="75">
        <f t="shared" si="4"/>
        <v>18.996780206744617</v>
      </c>
      <c r="N55" s="103">
        <f t="shared" si="8"/>
        <v>3.9083763310086077</v>
      </c>
    </row>
    <row r="56" spans="1:14" s="377" customFormat="1" ht="15">
      <c r="A56" s="72" t="s">
        <v>71</v>
      </c>
      <c r="B56" s="229">
        <v>142.56</v>
      </c>
      <c r="C56" s="264">
        <v>0.365</v>
      </c>
      <c r="D56" s="311">
        <f t="shared" si="5"/>
        <v>142.195</v>
      </c>
      <c r="E56" s="170">
        <v>139.434</v>
      </c>
      <c r="F56" s="75">
        <f t="shared" si="0"/>
        <v>98.05830022152678</v>
      </c>
      <c r="G56" s="75">
        <v>134.4</v>
      </c>
      <c r="H56" s="113">
        <f t="shared" si="1"/>
        <v>5.033999999999992</v>
      </c>
      <c r="I56" s="74">
        <v>271.4</v>
      </c>
      <c r="J56" s="75">
        <v>235.1</v>
      </c>
      <c r="K56" s="103">
        <f t="shared" si="10"/>
        <v>36.29999999999998</v>
      </c>
      <c r="L56" s="74">
        <f t="shared" si="3"/>
        <v>19.464406098942867</v>
      </c>
      <c r="M56" s="75">
        <f t="shared" si="4"/>
        <v>17.492559523809522</v>
      </c>
      <c r="N56" s="103">
        <f t="shared" si="8"/>
        <v>1.9718465751333447</v>
      </c>
    </row>
    <row r="57" spans="1:14" s="377" customFormat="1" ht="15">
      <c r="A57" s="72" t="s">
        <v>72</v>
      </c>
      <c r="B57" s="229">
        <v>453.705</v>
      </c>
      <c r="C57" s="264">
        <v>31.6</v>
      </c>
      <c r="D57" s="311">
        <f t="shared" si="5"/>
        <v>422.10499999999996</v>
      </c>
      <c r="E57" s="170">
        <v>410.243</v>
      </c>
      <c r="F57" s="75">
        <f t="shared" si="0"/>
        <v>97.18979874675733</v>
      </c>
      <c r="G57" s="75">
        <v>443.9</v>
      </c>
      <c r="H57" s="113">
        <f t="shared" si="1"/>
        <v>-33.65699999999998</v>
      </c>
      <c r="I57" s="74">
        <v>1409.606</v>
      </c>
      <c r="J57" s="75">
        <v>1305</v>
      </c>
      <c r="K57" s="103">
        <f t="shared" si="10"/>
        <v>104.606</v>
      </c>
      <c r="L57" s="74">
        <f t="shared" si="3"/>
        <v>34.360269401306056</v>
      </c>
      <c r="M57" s="75">
        <f t="shared" si="4"/>
        <v>29.398513178643842</v>
      </c>
      <c r="N57" s="103">
        <f t="shared" si="8"/>
        <v>4.961756222662213</v>
      </c>
    </row>
    <row r="58" spans="1:14" s="377" customFormat="1" ht="15">
      <c r="A58" s="72" t="s">
        <v>73</v>
      </c>
      <c r="B58" s="229">
        <v>1554.064</v>
      </c>
      <c r="C58" s="264">
        <v>44</v>
      </c>
      <c r="D58" s="311">
        <f t="shared" si="5"/>
        <v>1510.064</v>
      </c>
      <c r="E58" s="170">
        <v>1497.7</v>
      </c>
      <c r="F58" s="75">
        <f t="shared" si="0"/>
        <v>99.18122675595207</v>
      </c>
      <c r="G58" s="75">
        <v>1586.1</v>
      </c>
      <c r="H58" s="113">
        <f t="shared" si="1"/>
        <v>-88.39999999999986</v>
      </c>
      <c r="I58" s="74">
        <v>5112.8</v>
      </c>
      <c r="J58" s="75">
        <v>4336.1</v>
      </c>
      <c r="K58" s="103">
        <f t="shared" si="10"/>
        <v>776.6999999999998</v>
      </c>
      <c r="L58" s="74">
        <f t="shared" si="3"/>
        <v>34.13767777258463</v>
      </c>
      <c r="M58" s="75">
        <f t="shared" si="4"/>
        <v>27.338124960595174</v>
      </c>
      <c r="N58" s="103">
        <f t="shared" si="8"/>
        <v>6.799552811989457</v>
      </c>
    </row>
    <row r="59" spans="1:14" s="377" customFormat="1" ht="15">
      <c r="A59" s="72" t="s">
        <v>74</v>
      </c>
      <c r="B59" s="229">
        <v>406.467</v>
      </c>
      <c r="C59" s="264">
        <v>33.9</v>
      </c>
      <c r="D59" s="311">
        <f t="shared" si="5"/>
        <v>372.567</v>
      </c>
      <c r="E59" s="170">
        <v>353.03</v>
      </c>
      <c r="F59" s="75">
        <f t="shared" si="0"/>
        <v>94.75611098138053</v>
      </c>
      <c r="G59" s="75">
        <v>353.1</v>
      </c>
      <c r="H59" s="113">
        <f t="shared" si="1"/>
        <v>-0.07000000000005002</v>
      </c>
      <c r="I59" s="74">
        <v>732.611</v>
      </c>
      <c r="J59" s="75">
        <v>593.4</v>
      </c>
      <c r="K59" s="103">
        <f t="shared" si="10"/>
        <v>139.211</v>
      </c>
      <c r="L59" s="74">
        <f t="shared" si="3"/>
        <v>20.752089057587174</v>
      </c>
      <c r="M59" s="75">
        <f t="shared" si="4"/>
        <v>16.805437553101104</v>
      </c>
      <c r="N59" s="103">
        <f t="shared" si="8"/>
        <v>3.94665150448607</v>
      </c>
    </row>
    <row r="60" spans="1:14" s="377" customFormat="1" ht="15">
      <c r="A60" s="72" t="s">
        <v>35</v>
      </c>
      <c r="B60" s="229">
        <v>297.075</v>
      </c>
      <c r="C60" s="264">
        <v>21.505</v>
      </c>
      <c r="D60" s="311">
        <f t="shared" si="5"/>
        <v>275.57</v>
      </c>
      <c r="E60" s="170">
        <v>268.9</v>
      </c>
      <c r="F60" s="75">
        <f t="shared" si="0"/>
        <v>97.5795623616504</v>
      </c>
      <c r="G60" s="75">
        <v>292.8</v>
      </c>
      <c r="H60" s="113">
        <f t="shared" si="1"/>
        <v>-23.900000000000034</v>
      </c>
      <c r="I60" s="74">
        <v>727.4</v>
      </c>
      <c r="J60" s="75">
        <v>656.4</v>
      </c>
      <c r="K60" s="103">
        <f t="shared" si="10"/>
        <v>71</v>
      </c>
      <c r="L60" s="74">
        <f t="shared" si="3"/>
        <v>27.050948307921164</v>
      </c>
      <c r="M60" s="75">
        <f t="shared" si="4"/>
        <v>22.41803278688524</v>
      </c>
      <c r="N60" s="103">
        <f t="shared" si="8"/>
        <v>4.6329155210359225</v>
      </c>
    </row>
    <row r="61" spans="1:14" s="377" customFormat="1" ht="15">
      <c r="A61" s="72" t="s">
        <v>94</v>
      </c>
      <c r="B61" s="229">
        <v>255.329</v>
      </c>
      <c r="C61" s="264">
        <v>5.2330000000000005</v>
      </c>
      <c r="D61" s="311">
        <f t="shared" si="5"/>
        <v>250.096</v>
      </c>
      <c r="E61" s="170">
        <v>212.159</v>
      </c>
      <c r="F61" s="75">
        <f t="shared" si="0"/>
        <v>84.8310248864436</v>
      </c>
      <c r="G61" s="75">
        <v>212.8</v>
      </c>
      <c r="H61" s="113">
        <f t="shared" si="1"/>
        <v>-0.6410000000000196</v>
      </c>
      <c r="I61" s="74">
        <v>367.219</v>
      </c>
      <c r="J61" s="75">
        <v>272.2</v>
      </c>
      <c r="K61" s="103">
        <f t="shared" si="10"/>
        <v>95.019</v>
      </c>
      <c r="L61" s="74">
        <f t="shared" si="3"/>
        <v>17.308669441315242</v>
      </c>
      <c r="M61" s="75">
        <f t="shared" si="4"/>
        <v>12.791353383458645</v>
      </c>
      <c r="N61" s="103">
        <f t="shared" si="8"/>
        <v>4.517316057856597</v>
      </c>
    </row>
    <row r="62" spans="1:14" s="377" customFormat="1" ht="15">
      <c r="A62" s="72" t="s">
        <v>36</v>
      </c>
      <c r="B62" s="229">
        <v>314.883</v>
      </c>
      <c r="C62" s="264">
        <v>27.7</v>
      </c>
      <c r="D62" s="311">
        <f t="shared" si="5"/>
        <v>287.183</v>
      </c>
      <c r="E62" s="170">
        <v>283.9</v>
      </c>
      <c r="F62" s="75">
        <f t="shared" si="0"/>
        <v>98.85682648346176</v>
      </c>
      <c r="G62" s="75">
        <v>300.4</v>
      </c>
      <c r="H62" s="113">
        <f t="shared" si="1"/>
        <v>-16.5</v>
      </c>
      <c r="I62" s="74">
        <v>658.6</v>
      </c>
      <c r="J62" s="75">
        <v>580.4</v>
      </c>
      <c r="K62" s="103">
        <f t="shared" si="10"/>
        <v>78.20000000000005</v>
      </c>
      <c r="L62" s="74">
        <f t="shared" si="3"/>
        <v>23.198309263825294</v>
      </c>
      <c r="M62" s="75">
        <f t="shared" si="4"/>
        <v>19.320905459387486</v>
      </c>
      <c r="N62" s="103">
        <f t="shared" si="8"/>
        <v>3.877403804437808</v>
      </c>
    </row>
    <row r="63" spans="1:14" s="377" customFormat="1" ht="15">
      <c r="A63" s="72" t="s">
        <v>75</v>
      </c>
      <c r="B63" s="229">
        <v>596.959</v>
      </c>
      <c r="C63" s="264">
        <v>35.6</v>
      </c>
      <c r="D63" s="311">
        <f t="shared" si="5"/>
        <v>561.3589999999999</v>
      </c>
      <c r="E63" s="170">
        <v>554.8</v>
      </c>
      <c r="F63" s="75">
        <f t="shared" si="0"/>
        <v>98.83158549163727</v>
      </c>
      <c r="G63" s="75">
        <v>567.3</v>
      </c>
      <c r="H63" s="113">
        <f t="shared" si="1"/>
        <v>-12.5</v>
      </c>
      <c r="I63" s="74">
        <v>1396.5</v>
      </c>
      <c r="J63" s="75">
        <v>1190</v>
      </c>
      <c r="K63" s="103">
        <f t="shared" si="10"/>
        <v>206.5</v>
      </c>
      <c r="L63" s="74">
        <f t="shared" si="3"/>
        <v>25.17123287671233</v>
      </c>
      <c r="M63" s="75">
        <f t="shared" si="4"/>
        <v>20.976555614313416</v>
      </c>
      <c r="N63" s="103">
        <f t="shared" si="8"/>
        <v>4.1946772623989155</v>
      </c>
    </row>
    <row r="64" spans="1:14" s="377" customFormat="1" ht="15">
      <c r="A64" s="72" t="s">
        <v>37</v>
      </c>
      <c r="B64" s="229">
        <v>2716.592</v>
      </c>
      <c r="C64" s="264">
        <v>8.2</v>
      </c>
      <c r="D64" s="311">
        <f t="shared" si="5"/>
        <v>2708.3920000000003</v>
      </c>
      <c r="E64" s="170">
        <v>2649.1</v>
      </c>
      <c r="F64" s="75">
        <f t="shared" si="0"/>
        <v>97.8108043444228</v>
      </c>
      <c r="G64" s="75">
        <v>2602.2</v>
      </c>
      <c r="H64" s="113">
        <f t="shared" si="1"/>
        <v>46.90000000000009</v>
      </c>
      <c r="I64" s="74">
        <v>4371.9</v>
      </c>
      <c r="J64" s="75">
        <v>3275.3</v>
      </c>
      <c r="K64" s="103">
        <f t="shared" si="10"/>
        <v>1096.5999999999995</v>
      </c>
      <c r="L64" s="74">
        <f t="shared" si="3"/>
        <v>16.503340757238306</v>
      </c>
      <c r="M64" s="75">
        <f t="shared" si="4"/>
        <v>12.586657443701485</v>
      </c>
      <c r="N64" s="103">
        <f t="shared" si="8"/>
        <v>3.9166833135368204</v>
      </c>
    </row>
    <row r="65" spans="1:14" s="377" customFormat="1" ht="15">
      <c r="A65" s="72" t="s">
        <v>38</v>
      </c>
      <c r="B65" s="229">
        <v>721.962</v>
      </c>
      <c r="C65" s="264">
        <v>40.1</v>
      </c>
      <c r="D65" s="311">
        <f t="shared" si="5"/>
        <v>681.862</v>
      </c>
      <c r="E65" s="170">
        <v>664</v>
      </c>
      <c r="F65" s="75">
        <f t="shared" si="0"/>
        <v>97.38040835242322</v>
      </c>
      <c r="G65" s="75">
        <v>677.6</v>
      </c>
      <c r="H65" s="113">
        <f t="shared" si="1"/>
        <v>-13.600000000000023</v>
      </c>
      <c r="I65" s="74">
        <v>2357.2</v>
      </c>
      <c r="J65" s="75">
        <v>2030.5</v>
      </c>
      <c r="K65" s="103">
        <f t="shared" si="10"/>
        <v>326.6999999999998</v>
      </c>
      <c r="L65" s="74">
        <f t="shared" si="3"/>
        <v>35.5</v>
      </c>
      <c r="M65" s="75">
        <f t="shared" si="4"/>
        <v>29.966056670602125</v>
      </c>
      <c r="N65" s="103">
        <f t="shared" si="8"/>
        <v>5.533943329397875</v>
      </c>
    </row>
    <row r="66" spans="1:14" s="377" customFormat="1" ht="15">
      <c r="A66" s="77" t="s">
        <v>39</v>
      </c>
      <c r="B66" s="229">
        <v>1127.118</v>
      </c>
      <c r="C66" s="264">
        <v>36.55</v>
      </c>
      <c r="D66" s="311">
        <f t="shared" si="5"/>
        <v>1090.568</v>
      </c>
      <c r="E66" s="170">
        <v>1044.3</v>
      </c>
      <c r="F66" s="75">
        <f t="shared" si="0"/>
        <v>95.75744015962324</v>
      </c>
      <c r="G66" s="75">
        <v>1095</v>
      </c>
      <c r="H66" s="113">
        <f t="shared" si="1"/>
        <v>-50.700000000000045</v>
      </c>
      <c r="I66" s="74">
        <v>2811.3</v>
      </c>
      <c r="J66" s="75">
        <v>2201</v>
      </c>
      <c r="K66" s="103">
        <f t="shared" si="10"/>
        <v>610.3000000000002</v>
      </c>
      <c r="L66" s="74">
        <f t="shared" si="3"/>
        <v>26.920425165182422</v>
      </c>
      <c r="M66" s="75">
        <f t="shared" si="4"/>
        <v>20.100456621004565</v>
      </c>
      <c r="N66" s="103">
        <f t="shared" si="8"/>
        <v>6.819968544177858</v>
      </c>
    </row>
    <row r="67" spans="1:14" s="377" customFormat="1" ht="15">
      <c r="A67" s="77" t="s">
        <v>40</v>
      </c>
      <c r="B67" s="229">
        <v>2307.447</v>
      </c>
      <c r="C67" s="264">
        <v>23.4</v>
      </c>
      <c r="D67" s="311">
        <f t="shared" si="5"/>
        <v>2284.047</v>
      </c>
      <c r="E67" s="169">
        <v>2218.9</v>
      </c>
      <c r="F67" s="75">
        <f t="shared" si="0"/>
        <v>97.14773820328566</v>
      </c>
      <c r="G67" s="68">
        <v>2036.8</v>
      </c>
      <c r="H67" s="113">
        <f t="shared" si="1"/>
        <v>182.10000000000014</v>
      </c>
      <c r="I67" s="96">
        <v>6054.1</v>
      </c>
      <c r="J67" s="68">
        <v>4395.6</v>
      </c>
      <c r="K67" s="103">
        <f t="shared" si="10"/>
        <v>1658.5</v>
      </c>
      <c r="L67" s="74">
        <f t="shared" si="3"/>
        <v>27.28423993870837</v>
      </c>
      <c r="M67" s="75">
        <f t="shared" si="4"/>
        <v>21.58091123330715</v>
      </c>
      <c r="N67" s="103">
        <f t="shared" si="8"/>
        <v>5.703328705401219</v>
      </c>
    </row>
    <row r="68" spans="1:14" s="377" customFormat="1" ht="15">
      <c r="A68" s="72" t="s">
        <v>41</v>
      </c>
      <c r="B68" s="229">
        <v>583.485</v>
      </c>
      <c r="C68" s="264">
        <v>1.716</v>
      </c>
      <c r="D68" s="311">
        <f t="shared" si="5"/>
        <v>581.769</v>
      </c>
      <c r="E68" s="170">
        <v>566.755</v>
      </c>
      <c r="F68" s="75">
        <f t="shared" si="0"/>
        <v>97.41925059602694</v>
      </c>
      <c r="G68" s="75">
        <v>537.2</v>
      </c>
      <c r="H68" s="113">
        <f t="shared" si="1"/>
        <v>29.55499999999995</v>
      </c>
      <c r="I68" s="74">
        <v>1671.151</v>
      </c>
      <c r="J68" s="75">
        <v>1318.9</v>
      </c>
      <c r="K68" s="129">
        <f>I68-J68</f>
        <v>352.251</v>
      </c>
      <c r="L68" s="74">
        <f t="shared" si="3"/>
        <v>29.48630360561442</v>
      </c>
      <c r="M68" s="75">
        <f t="shared" si="4"/>
        <v>24.551377513030527</v>
      </c>
      <c r="N68" s="103">
        <f t="shared" si="8"/>
        <v>4.934926092583893</v>
      </c>
    </row>
    <row r="69" spans="1:14" s="46" customFormat="1" ht="15.75">
      <c r="A69" s="43" t="s">
        <v>76</v>
      </c>
      <c r="B69" s="228">
        <v>3570.565</v>
      </c>
      <c r="C69" s="357">
        <f>SUM(C70:C75)-C73-C74</f>
        <v>59.458</v>
      </c>
      <c r="D69" s="335">
        <f>SUM(D70:D75)-D73-D74</f>
        <v>3511.107</v>
      </c>
      <c r="E69" s="173">
        <f>SUM(E70:E75)-E73-E74</f>
        <v>3496.8079999999995</v>
      </c>
      <c r="F69" s="41">
        <f t="shared" si="0"/>
        <v>99.59274952315607</v>
      </c>
      <c r="G69" s="41">
        <v>3489.5</v>
      </c>
      <c r="H69" s="112">
        <f t="shared" si="1"/>
        <v>7.307999999999538</v>
      </c>
      <c r="I69" s="44">
        <f>SUM(I70:I75)-I73-I74</f>
        <v>7101.169</v>
      </c>
      <c r="J69" s="41">
        <v>5997</v>
      </c>
      <c r="K69" s="133">
        <f>I69-J69</f>
        <v>1104.1689999999999</v>
      </c>
      <c r="L69" s="44">
        <f t="shared" si="3"/>
        <v>20.30757479392635</v>
      </c>
      <c r="M69" s="41">
        <f t="shared" si="4"/>
        <v>17.185843244017768</v>
      </c>
      <c r="N69" s="102">
        <f t="shared" si="8"/>
        <v>3.1217315499085814</v>
      </c>
    </row>
    <row r="70" spans="1:14" s="377" customFormat="1" ht="15">
      <c r="A70" s="72" t="s">
        <v>77</v>
      </c>
      <c r="B70" s="229">
        <v>1114.49</v>
      </c>
      <c r="C70" s="264">
        <v>9.385</v>
      </c>
      <c r="D70" s="311">
        <f t="shared" si="5"/>
        <v>1105.105</v>
      </c>
      <c r="E70" s="170">
        <v>1105.1</v>
      </c>
      <c r="F70" s="75">
        <f t="shared" si="0"/>
        <v>99.99954755430478</v>
      </c>
      <c r="G70" s="75">
        <v>1124.1</v>
      </c>
      <c r="H70" s="113">
        <f t="shared" si="1"/>
        <v>-19</v>
      </c>
      <c r="I70" s="74">
        <v>2237</v>
      </c>
      <c r="J70" s="75">
        <v>1973.8</v>
      </c>
      <c r="K70" s="131">
        <f>I70-J70</f>
        <v>263.20000000000005</v>
      </c>
      <c r="L70" s="74">
        <f t="shared" si="3"/>
        <v>20.24251198986517</v>
      </c>
      <c r="M70" s="75">
        <f t="shared" si="4"/>
        <v>17.558936037719064</v>
      </c>
      <c r="N70" s="103">
        <f t="shared" si="8"/>
        <v>2.683575952146107</v>
      </c>
    </row>
    <row r="71" spans="1:14" s="377" customFormat="1" ht="15">
      <c r="A71" s="72" t="s">
        <v>42</v>
      </c>
      <c r="B71" s="229">
        <v>370.421</v>
      </c>
      <c r="C71" s="264">
        <v>23</v>
      </c>
      <c r="D71" s="311">
        <f aca="true" t="shared" si="11" ref="D71:D102">B71-C71</f>
        <v>347.421</v>
      </c>
      <c r="E71" s="170">
        <v>333.174</v>
      </c>
      <c r="F71" s="75">
        <f aca="true" t="shared" si="12" ref="F71:F102">E71/D71*100</f>
        <v>95.89921161933216</v>
      </c>
      <c r="G71" s="75">
        <v>334.1</v>
      </c>
      <c r="H71" s="113">
        <f t="shared" si="1"/>
        <v>-0.9260000000000446</v>
      </c>
      <c r="I71" s="74">
        <v>812.869</v>
      </c>
      <c r="J71" s="75">
        <v>626.9</v>
      </c>
      <c r="K71" s="131">
        <f>I71-J71</f>
        <v>185.96900000000005</v>
      </c>
      <c r="L71" s="74">
        <f aca="true" t="shared" si="13" ref="L71:L102">I71/E71*10</f>
        <v>24.397732115951428</v>
      </c>
      <c r="M71" s="75">
        <f aca="true" t="shared" si="14" ref="M71:M102">J71/G71*10</f>
        <v>18.763843160730318</v>
      </c>
      <c r="N71" s="103">
        <f t="shared" si="8"/>
        <v>5.63388895522111</v>
      </c>
    </row>
    <row r="72" spans="1:14" s="377" customFormat="1" ht="15">
      <c r="A72" s="72" t="s">
        <v>43</v>
      </c>
      <c r="B72" s="229">
        <v>688.507</v>
      </c>
      <c r="C72" s="264">
        <v>8.073</v>
      </c>
      <c r="D72" s="311">
        <f t="shared" si="11"/>
        <v>680.434</v>
      </c>
      <c r="E72" s="170">
        <v>680.434</v>
      </c>
      <c r="F72" s="75">
        <f t="shared" si="12"/>
        <v>100</v>
      </c>
      <c r="G72" s="75">
        <v>684.4</v>
      </c>
      <c r="H72" s="113">
        <f aca="true" t="shared" si="15" ref="H72:H103">E72-G72</f>
        <v>-3.966000000000008</v>
      </c>
      <c r="I72" s="74">
        <v>1728.4</v>
      </c>
      <c r="J72" s="75">
        <v>1414.5</v>
      </c>
      <c r="K72" s="131">
        <f>I72-J72</f>
        <v>313.9000000000001</v>
      </c>
      <c r="L72" s="74">
        <f t="shared" si="13"/>
        <v>25.401434966506674</v>
      </c>
      <c r="M72" s="75">
        <f t="shared" si="14"/>
        <v>20.667738164815898</v>
      </c>
      <c r="N72" s="103">
        <f t="shared" si="8"/>
        <v>4.733696801690776</v>
      </c>
    </row>
    <row r="73" spans="1:14" s="377" customFormat="1" ht="15" hidden="1">
      <c r="A73" s="72" t="s">
        <v>78</v>
      </c>
      <c r="B73" s="229"/>
      <c r="C73" s="264"/>
      <c r="D73" s="311">
        <f t="shared" si="11"/>
        <v>0</v>
      </c>
      <c r="E73" s="170"/>
      <c r="F73" s="75" t="e">
        <f t="shared" si="12"/>
        <v>#DIV/0!</v>
      </c>
      <c r="G73" s="75"/>
      <c r="H73" s="113">
        <f t="shared" si="15"/>
        <v>0</v>
      </c>
      <c r="I73" s="74"/>
      <c r="J73" s="75"/>
      <c r="K73" s="131">
        <f aca="true" t="shared" si="16" ref="K73:K103">I73-J73</f>
        <v>0</v>
      </c>
      <c r="L73" s="74" t="e">
        <f t="shared" si="13"/>
        <v>#DIV/0!</v>
      </c>
      <c r="M73" s="75" t="e">
        <f t="shared" si="14"/>
        <v>#DIV/0!</v>
      </c>
      <c r="N73" s="103" t="e">
        <f t="shared" si="8"/>
        <v>#DIV/0!</v>
      </c>
    </row>
    <row r="74" spans="1:14" s="377" customFormat="1" ht="15" hidden="1">
      <c r="A74" s="72" t="s">
        <v>79</v>
      </c>
      <c r="B74" s="229">
        <v>0.002</v>
      </c>
      <c r="C74" s="264"/>
      <c r="D74" s="311"/>
      <c r="E74" s="170"/>
      <c r="F74" s="75" t="e">
        <f t="shared" si="12"/>
        <v>#DIV/0!</v>
      </c>
      <c r="G74" s="75"/>
      <c r="H74" s="113">
        <f t="shared" si="15"/>
        <v>0</v>
      </c>
      <c r="I74" s="74"/>
      <c r="J74" s="75"/>
      <c r="K74" s="131">
        <f t="shared" si="16"/>
        <v>0</v>
      </c>
      <c r="L74" s="74" t="e">
        <f t="shared" si="13"/>
        <v>#DIV/0!</v>
      </c>
      <c r="M74" s="75" t="e">
        <f t="shared" si="14"/>
        <v>#DIV/0!</v>
      </c>
      <c r="N74" s="103" t="e">
        <f t="shared" si="8"/>
        <v>#DIV/0!</v>
      </c>
    </row>
    <row r="75" spans="1:14" s="377" customFormat="1" ht="15">
      <c r="A75" s="72" t="s">
        <v>44</v>
      </c>
      <c r="B75" s="229">
        <v>1397.147</v>
      </c>
      <c r="C75" s="264">
        <v>19</v>
      </c>
      <c r="D75" s="311">
        <f t="shared" si="11"/>
        <v>1378.147</v>
      </c>
      <c r="E75" s="170">
        <v>1378.1</v>
      </c>
      <c r="F75" s="75">
        <f t="shared" si="12"/>
        <v>99.99658962360328</v>
      </c>
      <c r="G75" s="75">
        <v>1346.9</v>
      </c>
      <c r="H75" s="113">
        <f t="shared" si="15"/>
        <v>31.199999999999818</v>
      </c>
      <c r="I75" s="74">
        <v>2322.9</v>
      </c>
      <c r="J75" s="75">
        <v>1981.8</v>
      </c>
      <c r="K75" s="131">
        <f t="shared" si="16"/>
        <v>341.10000000000014</v>
      </c>
      <c r="L75" s="74">
        <f t="shared" si="13"/>
        <v>16.855815978521154</v>
      </c>
      <c r="M75" s="75">
        <f t="shared" si="14"/>
        <v>14.713787215086494</v>
      </c>
      <c r="N75" s="103">
        <f t="shared" si="8"/>
        <v>2.1420287634346593</v>
      </c>
    </row>
    <row r="76" spans="1:14" s="46" customFormat="1" ht="15.75">
      <c r="A76" s="43" t="s">
        <v>45</v>
      </c>
      <c r="B76" s="228">
        <v>10090.836</v>
      </c>
      <c r="C76" s="357">
        <f>SUM(C77:C92)-C83-C84-C92</f>
        <v>140.65</v>
      </c>
      <c r="D76" s="335">
        <f>SUM(D77:D92)-D83-D84-D92</f>
        <v>9950.188000000002</v>
      </c>
      <c r="E76" s="173">
        <f>SUM(E77:E92)-E83-E84-E92</f>
        <v>9752.544</v>
      </c>
      <c r="F76" s="41">
        <f t="shared" si="12"/>
        <v>98.01366567144257</v>
      </c>
      <c r="G76" s="41">
        <v>9769.406</v>
      </c>
      <c r="H76" s="112">
        <f t="shared" si="15"/>
        <v>-16.86200000000099</v>
      </c>
      <c r="I76" s="44">
        <f>SUM(I77:I92)-I83-I84-I92</f>
        <v>16827.429</v>
      </c>
      <c r="J76" s="41">
        <v>16127.199999999999</v>
      </c>
      <c r="K76" s="133">
        <f t="shared" si="16"/>
        <v>700.2290000000012</v>
      </c>
      <c r="L76" s="44">
        <f t="shared" si="13"/>
        <v>17.25439946746203</v>
      </c>
      <c r="M76" s="41">
        <f t="shared" si="14"/>
        <v>16.507861378675425</v>
      </c>
      <c r="N76" s="69">
        <f aca="true" t="shared" si="17" ref="N76:N81">L76-M76</f>
        <v>0.746538088786604</v>
      </c>
    </row>
    <row r="77" spans="1:14" s="377" customFormat="1" ht="15">
      <c r="A77" s="72" t="s">
        <v>80</v>
      </c>
      <c r="B77" s="229">
        <v>7.503</v>
      </c>
      <c r="C77" s="264">
        <v>0.7</v>
      </c>
      <c r="D77" s="311">
        <f t="shared" si="11"/>
        <v>6.803</v>
      </c>
      <c r="E77" s="170">
        <v>6.243</v>
      </c>
      <c r="F77" s="75">
        <f t="shared" si="12"/>
        <v>91.76833749816258</v>
      </c>
      <c r="G77" s="75">
        <v>6.2</v>
      </c>
      <c r="H77" s="113">
        <f t="shared" si="15"/>
        <v>0.04300000000000015</v>
      </c>
      <c r="I77" s="74">
        <v>5.407</v>
      </c>
      <c r="J77" s="75">
        <v>10.5</v>
      </c>
      <c r="K77" s="131">
        <f t="shared" si="16"/>
        <v>-5.093</v>
      </c>
      <c r="L77" s="74">
        <f t="shared" si="13"/>
        <v>8.66090020823322</v>
      </c>
      <c r="M77" s="75">
        <f t="shared" si="14"/>
        <v>16.935483870967744</v>
      </c>
      <c r="N77" s="103">
        <f t="shared" si="17"/>
        <v>-8.274583662734523</v>
      </c>
    </row>
    <row r="78" spans="1:14" s="377" customFormat="1" ht="15">
      <c r="A78" s="72" t="s">
        <v>81</v>
      </c>
      <c r="B78" s="229">
        <v>72.999</v>
      </c>
      <c r="C78" s="264">
        <v>29</v>
      </c>
      <c r="D78" s="311">
        <f t="shared" si="11"/>
        <v>43.998999999999995</v>
      </c>
      <c r="E78" s="170">
        <v>31.5</v>
      </c>
      <c r="F78" s="75">
        <f t="shared" si="12"/>
        <v>71.59253619400442</v>
      </c>
      <c r="G78" s="75">
        <v>17.2</v>
      </c>
      <c r="H78" s="113">
        <f t="shared" si="15"/>
        <v>14.3</v>
      </c>
      <c r="I78" s="74">
        <v>30</v>
      </c>
      <c r="J78" s="75">
        <v>17.6</v>
      </c>
      <c r="K78" s="131">
        <f t="shared" si="16"/>
        <v>12.399999999999999</v>
      </c>
      <c r="L78" s="74">
        <f t="shared" si="13"/>
        <v>9.523809523809524</v>
      </c>
      <c r="M78" s="75">
        <f t="shared" si="14"/>
        <v>10.232558139534884</v>
      </c>
      <c r="N78" s="103">
        <f t="shared" si="17"/>
        <v>-0.7087486157253604</v>
      </c>
    </row>
    <row r="79" spans="1:14" s="377" customFormat="1" ht="15">
      <c r="A79" s="72" t="s">
        <v>82</v>
      </c>
      <c r="B79" s="229">
        <v>6.865</v>
      </c>
      <c r="C79" s="264">
        <v>0.106</v>
      </c>
      <c r="D79" s="311">
        <f t="shared" si="11"/>
        <v>6.759</v>
      </c>
      <c r="E79" s="170">
        <v>2.8</v>
      </c>
      <c r="F79" s="75">
        <f t="shared" si="12"/>
        <v>41.42624648616659</v>
      </c>
      <c r="G79" s="75"/>
      <c r="H79" s="113">
        <f t="shared" si="15"/>
        <v>2.8</v>
      </c>
      <c r="I79" s="74">
        <v>2.9</v>
      </c>
      <c r="J79" s="75"/>
      <c r="K79" s="131">
        <f t="shared" si="16"/>
        <v>2.9</v>
      </c>
      <c r="L79" s="74">
        <f t="shared" si="13"/>
        <v>10.357142857142858</v>
      </c>
      <c r="M79" s="380" t="e">
        <f t="shared" si="14"/>
        <v>#DIV/0!</v>
      </c>
      <c r="N79" s="381" t="e">
        <f t="shared" si="17"/>
        <v>#DIV/0!</v>
      </c>
    </row>
    <row r="80" spans="1:14" s="377" customFormat="1" ht="15">
      <c r="A80" s="72" t="s">
        <v>83</v>
      </c>
      <c r="B80" s="229">
        <v>100.502</v>
      </c>
      <c r="C80" s="264"/>
      <c r="D80" s="311">
        <f t="shared" si="11"/>
        <v>100.502</v>
      </c>
      <c r="E80" s="170">
        <v>47.9</v>
      </c>
      <c r="F80" s="75">
        <f t="shared" si="12"/>
        <v>47.66074306978966</v>
      </c>
      <c r="G80" s="75">
        <v>80.4</v>
      </c>
      <c r="H80" s="113">
        <f t="shared" si="15"/>
        <v>-32.50000000000001</v>
      </c>
      <c r="I80" s="74">
        <v>77.8</v>
      </c>
      <c r="J80" s="75">
        <v>122.9</v>
      </c>
      <c r="K80" s="131">
        <f t="shared" si="16"/>
        <v>-45.10000000000001</v>
      </c>
      <c r="L80" s="74">
        <f t="shared" si="13"/>
        <v>16.24217118997912</v>
      </c>
      <c r="M80" s="75">
        <f t="shared" si="14"/>
        <v>15.286069651741293</v>
      </c>
      <c r="N80" s="103">
        <f t="shared" si="17"/>
        <v>0.956101538237828</v>
      </c>
    </row>
    <row r="81" spans="1:14" s="377" customFormat="1" ht="15">
      <c r="A81" s="72" t="s">
        <v>46</v>
      </c>
      <c r="B81" s="229">
        <v>3750.335</v>
      </c>
      <c r="C81" s="264">
        <v>57.550000000000004</v>
      </c>
      <c r="D81" s="311">
        <f t="shared" si="11"/>
        <v>3692.785</v>
      </c>
      <c r="E81" s="170">
        <v>3691.2</v>
      </c>
      <c r="F81" s="75">
        <f t="shared" si="12"/>
        <v>99.95707846516923</v>
      </c>
      <c r="G81" s="75">
        <v>3637</v>
      </c>
      <c r="H81" s="113">
        <f t="shared" si="15"/>
        <v>54.19999999999982</v>
      </c>
      <c r="I81" s="74">
        <v>5280</v>
      </c>
      <c r="J81" s="75">
        <v>5067</v>
      </c>
      <c r="K81" s="131">
        <f t="shared" si="16"/>
        <v>213</v>
      </c>
      <c r="L81" s="74">
        <f t="shared" si="13"/>
        <v>14.304291287386217</v>
      </c>
      <c r="M81" s="75">
        <f t="shared" si="14"/>
        <v>13.931811932911739</v>
      </c>
      <c r="N81" s="103">
        <f t="shared" si="17"/>
        <v>0.37247935447447844</v>
      </c>
    </row>
    <row r="82" spans="1:14" s="377" customFormat="1" ht="15">
      <c r="A82" s="72" t="s">
        <v>47</v>
      </c>
      <c r="B82" s="229">
        <v>1050.729</v>
      </c>
      <c r="C82" s="264">
        <v>13.3</v>
      </c>
      <c r="D82" s="311">
        <f t="shared" si="11"/>
        <v>1037.429</v>
      </c>
      <c r="E82" s="170">
        <v>935.4</v>
      </c>
      <c r="F82" s="75">
        <f t="shared" si="12"/>
        <v>90.16520648641978</v>
      </c>
      <c r="G82" s="75">
        <v>1043.3</v>
      </c>
      <c r="H82" s="113">
        <f t="shared" si="15"/>
        <v>-107.89999999999998</v>
      </c>
      <c r="I82" s="74">
        <v>2212.56</v>
      </c>
      <c r="J82" s="75">
        <v>2628.3</v>
      </c>
      <c r="K82" s="131">
        <f t="shared" si="16"/>
        <v>-415.74000000000024</v>
      </c>
      <c r="L82" s="74">
        <f t="shared" si="13"/>
        <v>23.653624118024375</v>
      </c>
      <c r="M82" s="75">
        <f t="shared" si="14"/>
        <v>25.192178663855074</v>
      </c>
      <c r="N82" s="103">
        <f t="shared" si="8"/>
        <v>-1.5385545458306993</v>
      </c>
    </row>
    <row r="83" spans="1:14" s="377" customFormat="1" ht="15" hidden="1">
      <c r="A83" s="72" t="s">
        <v>84</v>
      </c>
      <c r="B83" s="229"/>
      <c r="C83" s="264"/>
      <c r="D83" s="311">
        <f t="shared" si="11"/>
        <v>0</v>
      </c>
      <c r="E83" s="170"/>
      <c r="F83" s="75" t="e">
        <f t="shared" si="12"/>
        <v>#DIV/0!</v>
      </c>
      <c r="G83" s="75"/>
      <c r="H83" s="113">
        <f t="shared" si="15"/>
        <v>0</v>
      </c>
      <c r="I83" s="74"/>
      <c r="J83" s="75"/>
      <c r="K83" s="131">
        <f t="shared" si="16"/>
        <v>0</v>
      </c>
      <c r="L83" s="74" t="e">
        <f t="shared" si="13"/>
        <v>#DIV/0!</v>
      </c>
      <c r="M83" s="75" t="e">
        <f t="shared" si="14"/>
        <v>#DIV/0!</v>
      </c>
      <c r="N83" s="103" t="e">
        <f t="shared" si="8"/>
        <v>#DIV/0!</v>
      </c>
    </row>
    <row r="84" spans="1:14" s="377" customFormat="1" ht="15" hidden="1">
      <c r="A84" s="72" t="s">
        <v>85</v>
      </c>
      <c r="B84" s="229"/>
      <c r="C84" s="264"/>
      <c r="D84" s="311">
        <f t="shared" si="11"/>
        <v>0</v>
      </c>
      <c r="E84" s="170"/>
      <c r="F84" s="75" t="e">
        <f t="shared" si="12"/>
        <v>#DIV/0!</v>
      </c>
      <c r="G84" s="75"/>
      <c r="H84" s="113">
        <f t="shared" si="15"/>
        <v>0</v>
      </c>
      <c r="I84" s="74"/>
      <c r="J84" s="75"/>
      <c r="K84" s="131">
        <f t="shared" si="16"/>
        <v>0</v>
      </c>
      <c r="L84" s="74" t="e">
        <f t="shared" si="13"/>
        <v>#DIV/0!</v>
      </c>
      <c r="M84" s="75" t="e">
        <f t="shared" si="14"/>
        <v>#DIV/0!</v>
      </c>
      <c r="N84" s="103" t="e">
        <f t="shared" si="8"/>
        <v>#DIV/0!</v>
      </c>
    </row>
    <row r="85" spans="1:14" s="377" customFormat="1" ht="15">
      <c r="A85" s="72" t="s">
        <v>48</v>
      </c>
      <c r="B85" s="229">
        <v>428.912</v>
      </c>
      <c r="C85" s="264"/>
      <c r="D85" s="311">
        <f t="shared" si="11"/>
        <v>428.912</v>
      </c>
      <c r="E85" s="170">
        <v>420.7</v>
      </c>
      <c r="F85" s="75">
        <f t="shared" si="12"/>
        <v>98.08538814488753</v>
      </c>
      <c r="G85" s="75">
        <v>407.7</v>
      </c>
      <c r="H85" s="113">
        <f t="shared" si="15"/>
        <v>13</v>
      </c>
      <c r="I85" s="74">
        <v>862.7</v>
      </c>
      <c r="J85" s="75">
        <v>765.1</v>
      </c>
      <c r="K85" s="131">
        <f t="shared" si="16"/>
        <v>97.60000000000002</v>
      </c>
      <c r="L85" s="74">
        <f t="shared" si="13"/>
        <v>20.506299025433805</v>
      </c>
      <c r="M85" s="75">
        <f t="shared" si="14"/>
        <v>18.766249693402013</v>
      </c>
      <c r="N85" s="103">
        <f t="shared" si="8"/>
        <v>1.7400493320317914</v>
      </c>
    </row>
    <row r="86" spans="1:14" s="377" customFormat="1" ht="15" hidden="1">
      <c r="A86" s="72" t="s">
        <v>86</v>
      </c>
      <c r="B86" s="229"/>
      <c r="C86" s="264"/>
      <c r="D86" s="311">
        <f t="shared" si="11"/>
        <v>0</v>
      </c>
      <c r="E86" s="170"/>
      <c r="F86" s="75" t="e">
        <f t="shared" si="12"/>
        <v>#DIV/0!</v>
      </c>
      <c r="G86" s="75"/>
      <c r="H86" s="113">
        <f t="shared" si="15"/>
        <v>0</v>
      </c>
      <c r="I86" s="74"/>
      <c r="J86" s="75"/>
      <c r="K86" s="131">
        <f t="shared" si="16"/>
        <v>0</v>
      </c>
      <c r="L86" s="74" t="e">
        <f t="shared" si="13"/>
        <v>#DIV/0!</v>
      </c>
      <c r="M86" s="75" t="e">
        <f t="shared" si="14"/>
        <v>#DIV/0!</v>
      </c>
      <c r="N86" s="103" t="e">
        <f t="shared" si="8"/>
        <v>#DIV/0!</v>
      </c>
    </row>
    <row r="87" spans="1:14" s="377" customFormat="1" ht="15">
      <c r="A87" s="72" t="s">
        <v>49</v>
      </c>
      <c r="B87" s="229">
        <v>609.637</v>
      </c>
      <c r="C87" s="264">
        <v>2.7</v>
      </c>
      <c r="D87" s="311">
        <f t="shared" si="11"/>
        <v>606.9369999999999</v>
      </c>
      <c r="E87" s="170">
        <v>600.7</v>
      </c>
      <c r="F87" s="75">
        <f t="shared" si="12"/>
        <v>98.97238098847164</v>
      </c>
      <c r="G87" s="75">
        <v>600.806</v>
      </c>
      <c r="H87" s="113">
        <f t="shared" si="15"/>
        <v>-0.10599999999999454</v>
      </c>
      <c r="I87" s="74">
        <v>1242.2</v>
      </c>
      <c r="J87" s="75">
        <v>1073.5</v>
      </c>
      <c r="K87" s="131">
        <f t="shared" si="16"/>
        <v>168.70000000000005</v>
      </c>
      <c r="L87" s="74">
        <f t="shared" si="13"/>
        <v>20.679207591143665</v>
      </c>
      <c r="M87" s="75">
        <f t="shared" si="14"/>
        <v>17.86766443743904</v>
      </c>
      <c r="N87" s="103">
        <f t="shared" si="8"/>
        <v>2.8115431537046263</v>
      </c>
    </row>
    <row r="88" spans="1:14" s="377" customFormat="1" ht="15">
      <c r="A88" s="72" t="s">
        <v>50</v>
      </c>
      <c r="B88" s="229">
        <v>1601.264</v>
      </c>
      <c r="C88" s="264"/>
      <c r="D88" s="311">
        <f t="shared" si="11"/>
        <v>1601.264</v>
      </c>
      <c r="E88" s="170">
        <v>1598.8</v>
      </c>
      <c r="F88" s="75">
        <f t="shared" si="12"/>
        <v>99.84612156396447</v>
      </c>
      <c r="G88" s="75">
        <v>1549.5</v>
      </c>
      <c r="H88" s="113">
        <f t="shared" si="15"/>
        <v>49.299999999999955</v>
      </c>
      <c r="I88" s="74">
        <v>3040.7</v>
      </c>
      <c r="J88" s="75">
        <v>2566.1</v>
      </c>
      <c r="K88" s="131">
        <f t="shared" si="16"/>
        <v>474.5999999999999</v>
      </c>
      <c r="L88" s="74">
        <f t="shared" si="13"/>
        <v>19.018638979234424</v>
      </c>
      <c r="M88" s="75">
        <f t="shared" si="14"/>
        <v>16.56082607292675</v>
      </c>
      <c r="N88" s="103">
        <f t="shared" si="8"/>
        <v>2.457812906307673</v>
      </c>
    </row>
    <row r="89" spans="1:14" s="377" customFormat="1" ht="15">
      <c r="A89" s="72" t="s">
        <v>51</v>
      </c>
      <c r="B89" s="229">
        <v>2142.145</v>
      </c>
      <c r="C89" s="264">
        <v>0.129</v>
      </c>
      <c r="D89" s="311">
        <f t="shared" si="11"/>
        <v>2142.016</v>
      </c>
      <c r="E89" s="170">
        <v>2140.3</v>
      </c>
      <c r="F89" s="75">
        <f t="shared" si="12"/>
        <v>99.91988855358692</v>
      </c>
      <c r="G89" s="75">
        <v>2167.2</v>
      </c>
      <c r="H89" s="113">
        <f t="shared" si="15"/>
        <v>-26.899999999999636</v>
      </c>
      <c r="I89" s="74">
        <v>3550</v>
      </c>
      <c r="J89" s="75">
        <v>3468.4</v>
      </c>
      <c r="K89" s="131">
        <f t="shared" si="16"/>
        <v>81.59999999999991</v>
      </c>
      <c r="L89" s="74">
        <f t="shared" si="13"/>
        <v>16.586459842078213</v>
      </c>
      <c r="M89" s="75">
        <f t="shared" si="14"/>
        <v>16.004060538944263</v>
      </c>
      <c r="N89" s="103">
        <f t="shared" si="8"/>
        <v>0.5823993031339505</v>
      </c>
    </row>
    <row r="90" spans="1:14" s="377" customFormat="1" ht="15">
      <c r="A90" s="77" t="s">
        <v>52</v>
      </c>
      <c r="B90" s="229">
        <v>193.486</v>
      </c>
      <c r="C90" s="264">
        <f>4.2+2.285</f>
        <v>6.485</v>
      </c>
      <c r="D90" s="311">
        <f t="shared" si="11"/>
        <v>187.00099999999998</v>
      </c>
      <c r="E90" s="170">
        <v>187.001</v>
      </c>
      <c r="F90" s="75">
        <f t="shared" si="12"/>
        <v>100.00000000000003</v>
      </c>
      <c r="G90" s="75">
        <v>195.1</v>
      </c>
      <c r="H90" s="113">
        <f t="shared" si="15"/>
        <v>-8.09899999999999</v>
      </c>
      <c r="I90" s="74">
        <v>407.662</v>
      </c>
      <c r="J90" s="75">
        <v>327.8</v>
      </c>
      <c r="K90" s="131">
        <f t="shared" si="16"/>
        <v>79.86199999999997</v>
      </c>
      <c r="L90" s="74">
        <f t="shared" si="13"/>
        <v>21.79999037438302</v>
      </c>
      <c r="M90" s="75">
        <f t="shared" si="14"/>
        <v>16.801640184520757</v>
      </c>
      <c r="N90" s="103">
        <f t="shared" si="8"/>
        <v>4.998350189862265</v>
      </c>
    </row>
    <row r="91" spans="1:14" s="377" customFormat="1" ht="15">
      <c r="A91" s="72" t="s">
        <v>97</v>
      </c>
      <c r="B91" s="229">
        <v>126.461</v>
      </c>
      <c r="C91" s="264">
        <v>30.68</v>
      </c>
      <c r="D91" s="311">
        <f t="shared" si="11"/>
        <v>95.781</v>
      </c>
      <c r="E91" s="170">
        <v>90</v>
      </c>
      <c r="F91" s="75">
        <f t="shared" si="12"/>
        <v>93.96435618755284</v>
      </c>
      <c r="G91" s="75">
        <v>65</v>
      </c>
      <c r="H91" s="113">
        <f t="shared" si="15"/>
        <v>25</v>
      </c>
      <c r="I91" s="74">
        <v>115.5</v>
      </c>
      <c r="J91" s="75">
        <v>80</v>
      </c>
      <c r="K91" s="131">
        <f t="shared" si="16"/>
        <v>35.5</v>
      </c>
      <c r="L91" s="74">
        <f t="shared" si="13"/>
        <v>12.833333333333334</v>
      </c>
      <c r="M91" s="75">
        <f t="shared" si="14"/>
        <v>12.307692307692308</v>
      </c>
      <c r="N91" s="103">
        <f t="shared" si="8"/>
        <v>0.5256410256410255</v>
      </c>
    </row>
    <row r="92" spans="1:14" s="377" customFormat="1" ht="15.75" hidden="1">
      <c r="A92" s="72" t="s">
        <v>87</v>
      </c>
      <c r="B92" s="229"/>
      <c r="C92" s="264"/>
      <c r="D92" s="311">
        <f t="shared" si="11"/>
        <v>0</v>
      </c>
      <c r="E92" s="170"/>
      <c r="F92" s="75" t="e">
        <f t="shared" si="12"/>
        <v>#DIV/0!</v>
      </c>
      <c r="G92" s="75"/>
      <c r="H92" s="112">
        <f t="shared" si="15"/>
        <v>0</v>
      </c>
      <c r="I92" s="74"/>
      <c r="J92" s="75"/>
      <c r="K92" s="129">
        <f t="shared" si="16"/>
        <v>0</v>
      </c>
      <c r="L92" s="74" t="e">
        <f t="shared" si="13"/>
        <v>#DIV/0!</v>
      </c>
      <c r="M92" s="75" t="e">
        <f t="shared" si="14"/>
        <v>#DIV/0!</v>
      </c>
      <c r="N92" s="102" t="e">
        <f t="shared" si="8"/>
        <v>#DIV/0!</v>
      </c>
    </row>
    <row r="93" spans="1:14" s="46" customFormat="1" ht="15.75">
      <c r="A93" s="43" t="s">
        <v>53</v>
      </c>
      <c r="B93" s="228">
        <v>327.606</v>
      </c>
      <c r="C93" s="357">
        <f>SUM(C94:C103)-C99</f>
        <v>2.9210000000000003</v>
      </c>
      <c r="D93" s="335">
        <f>SUM(D94:D103)-D99</f>
        <v>324.685</v>
      </c>
      <c r="E93" s="173">
        <f>SUM(E94:E103)-E99</f>
        <v>296.34</v>
      </c>
      <c r="F93" s="41">
        <f t="shared" si="12"/>
        <v>91.2700001539954</v>
      </c>
      <c r="G93" s="41">
        <v>309.686</v>
      </c>
      <c r="H93" s="112">
        <f t="shared" si="15"/>
        <v>-13.346000000000004</v>
      </c>
      <c r="I93" s="44">
        <f>SUM(I94:I103)-I99</f>
        <v>716.3430000000001</v>
      </c>
      <c r="J93" s="41">
        <v>772.2379999999999</v>
      </c>
      <c r="K93" s="133">
        <f t="shared" si="16"/>
        <v>-55.89499999999987</v>
      </c>
      <c r="L93" s="44">
        <f t="shared" si="13"/>
        <v>24.173010730917195</v>
      </c>
      <c r="M93" s="41">
        <f t="shared" si="14"/>
        <v>24.936161143868304</v>
      </c>
      <c r="N93" s="102">
        <f t="shared" si="8"/>
        <v>-0.7631504129511093</v>
      </c>
    </row>
    <row r="94" spans="1:14" s="377" customFormat="1" ht="15.75" hidden="1">
      <c r="A94" s="72" t="s">
        <v>88</v>
      </c>
      <c r="B94" s="229">
        <v>11.848</v>
      </c>
      <c r="C94" s="264">
        <v>0.631</v>
      </c>
      <c r="D94" s="311">
        <f t="shared" si="11"/>
        <v>11.217</v>
      </c>
      <c r="E94" s="170"/>
      <c r="F94" s="75">
        <f t="shared" si="12"/>
        <v>0</v>
      </c>
      <c r="G94" s="75">
        <v>8.207</v>
      </c>
      <c r="H94" s="112">
        <f t="shared" si="15"/>
        <v>-8.207</v>
      </c>
      <c r="I94" s="74"/>
      <c r="J94" s="75">
        <v>9.438</v>
      </c>
      <c r="K94" s="129">
        <f t="shared" si="16"/>
        <v>-9.438</v>
      </c>
      <c r="L94" s="74" t="e">
        <f t="shared" si="13"/>
        <v>#DIV/0!</v>
      </c>
      <c r="M94" s="75">
        <f t="shared" si="14"/>
        <v>11.499939076398196</v>
      </c>
      <c r="N94" s="102" t="e">
        <f t="shared" si="8"/>
        <v>#DIV/0!</v>
      </c>
    </row>
    <row r="95" spans="1:14" s="377" customFormat="1" ht="15">
      <c r="A95" s="72" t="s">
        <v>54</v>
      </c>
      <c r="B95" s="229">
        <v>100.274</v>
      </c>
      <c r="C95" s="264">
        <v>0.63</v>
      </c>
      <c r="D95" s="311">
        <f t="shared" si="11"/>
        <v>99.644</v>
      </c>
      <c r="E95" s="170">
        <v>86.449</v>
      </c>
      <c r="F95" s="75">
        <f t="shared" si="12"/>
        <v>86.75785797438881</v>
      </c>
      <c r="G95" s="75">
        <v>80</v>
      </c>
      <c r="H95" s="113">
        <f t="shared" si="15"/>
        <v>6.448999999999998</v>
      </c>
      <c r="I95" s="74">
        <v>270.916</v>
      </c>
      <c r="J95" s="75">
        <v>226.5</v>
      </c>
      <c r="K95" s="129">
        <f t="shared" si="16"/>
        <v>44.416</v>
      </c>
      <c r="L95" s="74">
        <f>I95/E95*10</f>
        <v>31.33824567085796</v>
      </c>
      <c r="M95" s="75">
        <f t="shared" si="14"/>
        <v>28.3125</v>
      </c>
      <c r="N95" s="103">
        <f t="shared" si="8"/>
        <v>3.0257456708579618</v>
      </c>
    </row>
    <row r="96" spans="1:14" s="377" customFormat="1" ht="15">
      <c r="A96" s="72" t="s">
        <v>55</v>
      </c>
      <c r="B96" s="229">
        <v>8.493</v>
      </c>
      <c r="C96" s="264"/>
      <c r="D96" s="311">
        <f t="shared" si="11"/>
        <v>8.493</v>
      </c>
      <c r="E96" s="170">
        <v>7.491</v>
      </c>
      <c r="F96" s="75">
        <f t="shared" si="12"/>
        <v>88.20204874602612</v>
      </c>
      <c r="G96" s="75">
        <v>7.2</v>
      </c>
      <c r="H96" s="113">
        <f t="shared" si="15"/>
        <v>0.2909999999999995</v>
      </c>
      <c r="I96" s="74">
        <v>14.401</v>
      </c>
      <c r="J96" s="75">
        <v>10.4</v>
      </c>
      <c r="K96" s="129">
        <f t="shared" si="16"/>
        <v>4.0009999999999994</v>
      </c>
      <c r="L96" s="74">
        <f t="shared" si="13"/>
        <v>19.224402616473103</v>
      </c>
      <c r="M96" s="75">
        <f t="shared" si="14"/>
        <v>14.444444444444445</v>
      </c>
      <c r="N96" s="103">
        <f t="shared" si="8"/>
        <v>4.779958172028659</v>
      </c>
    </row>
    <row r="97" spans="1:14" s="377" customFormat="1" ht="15">
      <c r="A97" s="72" t="s">
        <v>56</v>
      </c>
      <c r="B97" s="229">
        <v>199.903</v>
      </c>
      <c r="C97" s="264">
        <v>1.6</v>
      </c>
      <c r="D97" s="311">
        <f t="shared" si="11"/>
        <v>198.303</v>
      </c>
      <c r="E97" s="170">
        <v>196.2</v>
      </c>
      <c r="F97" s="75">
        <f t="shared" si="12"/>
        <v>98.93950167168424</v>
      </c>
      <c r="G97" s="75">
        <v>209</v>
      </c>
      <c r="H97" s="113">
        <f t="shared" si="15"/>
        <v>-12.800000000000011</v>
      </c>
      <c r="I97" s="74">
        <v>422.16</v>
      </c>
      <c r="J97" s="75">
        <v>518.9</v>
      </c>
      <c r="K97" s="129">
        <f t="shared" si="16"/>
        <v>-96.73999999999995</v>
      </c>
      <c r="L97" s="74">
        <f t="shared" si="13"/>
        <v>21.516819571865447</v>
      </c>
      <c r="M97" s="75">
        <f t="shared" si="14"/>
        <v>24.827751196172247</v>
      </c>
      <c r="N97" s="103">
        <f t="shared" si="8"/>
        <v>-3.3109316243068</v>
      </c>
    </row>
    <row r="98" spans="1:14" s="377" customFormat="1" ht="15.75" hidden="1">
      <c r="A98" s="72" t="s">
        <v>57</v>
      </c>
      <c r="B98" s="229">
        <v>0.142</v>
      </c>
      <c r="C98" s="264"/>
      <c r="D98" s="311">
        <f t="shared" si="11"/>
        <v>0.142</v>
      </c>
      <c r="E98" s="170"/>
      <c r="F98" s="75">
        <f t="shared" si="12"/>
        <v>0</v>
      </c>
      <c r="G98" s="75"/>
      <c r="H98" s="112">
        <f t="shared" si="15"/>
        <v>0</v>
      </c>
      <c r="I98" s="74"/>
      <c r="J98" s="75"/>
      <c r="K98" s="129">
        <f t="shared" si="16"/>
        <v>0</v>
      </c>
      <c r="L98" s="74" t="e">
        <f t="shared" si="13"/>
        <v>#DIV/0!</v>
      </c>
      <c r="M98" s="75" t="e">
        <f t="shared" si="14"/>
        <v>#DIV/0!</v>
      </c>
      <c r="N98" s="102" t="e">
        <f t="shared" si="8"/>
        <v>#DIV/0!</v>
      </c>
    </row>
    <row r="99" spans="1:14" s="377" customFormat="1" ht="15.75" hidden="1">
      <c r="A99" s="72" t="s">
        <v>89</v>
      </c>
      <c r="B99" s="229"/>
      <c r="C99" s="264"/>
      <c r="D99" s="311">
        <f t="shared" si="11"/>
        <v>0</v>
      </c>
      <c r="E99" s="170"/>
      <c r="F99" s="75" t="e">
        <f t="shared" si="12"/>
        <v>#DIV/0!</v>
      </c>
      <c r="G99" s="75"/>
      <c r="H99" s="112">
        <f t="shared" si="15"/>
        <v>0</v>
      </c>
      <c r="I99" s="74"/>
      <c r="J99" s="75"/>
      <c r="K99" s="129">
        <f t="shared" si="16"/>
        <v>0</v>
      </c>
      <c r="L99" s="74" t="e">
        <f t="shared" si="13"/>
        <v>#DIV/0!</v>
      </c>
      <c r="M99" s="75" t="e">
        <f t="shared" si="14"/>
        <v>#DIV/0!</v>
      </c>
      <c r="N99" s="102" t="e">
        <f t="shared" si="8"/>
        <v>#DIV/0!</v>
      </c>
    </row>
    <row r="100" spans="1:14" s="377" customFormat="1" ht="15.75" hidden="1">
      <c r="A100" s="72" t="s">
        <v>58</v>
      </c>
      <c r="B100" s="229"/>
      <c r="C100" s="264"/>
      <c r="D100" s="311">
        <f t="shared" si="11"/>
        <v>0</v>
      </c>
      <c r="E100" s="170"/>
      <c r="F100" s="75" t="e">
        <f t="shared" si="12"/>
        <v>#DIV/0!</v>
      </c>
      <c r="G100" s="75"/>
      <c r="H100" s="112">
        <f t="shared" si="15"/>
        <v>0</v>
      </c>
      <c r="I100" s="74"/>
      <c r="J100" s="75"/>
      <c r="K100" s="129">
        <f t="shared" si="16"/>
        <v>0</v>
      </c>
      <c r="L100" s="74" t="e">
        <f t="shared" si="13"/>
        <v>#DIV/0!</v>
      </c>
      <c r="M100" s="75" t="e">
        <f t="shared" si="14"/>
        <v>#DIV/0!</v>
      </c>
      <c r="N100" s="102" t="e">
        <f t="shared" si="8"/>
        <v>#DIV/0!</v>
      </c>
    </row>
    <row r="101" spans="1:14" s="377" customFormat="1" ht="15.75" hidden="1">
      <c r="A101" s="72" t="s">
        <v>59</v>
      </c>
      <c r="B101" s="229"/>
      <c r="C101" s="264"/>
      <c r="D101" s="311">
        <f t="shared" si="11"/>
        <v>0</v>
      </c>
      <c r="E101" s="170"/>
      <c r="F101" s="75" t="e">
        <f t="shared" si="12"/>
        <v>#DIV/0!</v>
      </c>
      <c r="G101" s="75"/>
      <c r="H101" s="112">
        <f t="shared" si="15"/>
        <v>0</v>
      </c>
      <c r="I101" s="74"/>
      <c r="J101" s="75"/>
      <c r="K101" s="129">
        <f t="shared" si="16"/>
        <v>0</v>
      </c>
      <c r="L101" s="74" t="e">
        <f t="shared" si="13"/>
        <v>#DIV/0!</v>
      </c>
      <c r="M101" s="75" t="e">
        <f t="shared" si="14"/>
        <v>#DIV/0!</v>
      </c>
      <c r="N101" s="102" t="e">
        <f t="shared" si="8"/>
        <v>#DIV/0!</v>
      </c>
    </row>
    <row r="102" spans="1:14" s="377" customFormat="1" ht="15">
      <c r="A102" s="78" t="s">
        <v>90</v>
      </c>
      <c r="B102" s="375">
        <v>6.946</v>
      </c>
      <c r="C102" s="272">
        <v>0.06</v>
      </c>
      <c r="D102" s="312">
        <f t="shared" si="11"/>
        <v>6.886</v>
      </c>
      <c r="E102" s="189">
        <v>6.2</v>
      </c>
      <c r="F102" s="81">
        <f t="shared" si="12"/>
        <v>90.03775776938716</v>
      </c>
      <c r="G102" s="81">
        <v>5.279</v>
      </c>
      <c r="H102" s="216">
        <f>E102-G102</f>
        <v>0.9210000000000003</v>
      </c>
      <c r="I102" s="79">
        <v>8.866</v>
      </c>
      <c r="J102" s="81">
        <v>7</v>
      </c>
      <c r="K102" s="135">
        <f>I102-J102</f>
        <v>1.8659999999999997</v>
      </c>
      <c r="L102" s="79">
        <f t="shared" si="13"/>
        <v>14.299999999999999</v>
      </c>
      <c r="M102" s="81">
        <f t="shared" si="14"/>
        <v>13.260087137715477</v>
      </c>
      <c r="N102" s="105">
        <f>L102-M102</f>
        <v>1.0399128622845222</v>
      </c>
    </row>
    <row r="103" spans="1:14" s="377" customFormat="1" ht="15.75" hidden="1">
      <c r="A103" s="136" t="s">
        <v>91</v>
      </c>
      <c r="B103" s="91"/>
      <c r="C103" s="304"/>
      <c r="D103" s="304"/>
      <c r="E103" s="137"/>
      <c r="F103" s="138" t="e">
        <f>E103/B103*100</f>
        <v>#DIV/0!</v>
      </c>
      <c r="G103" s="139"/>
      <c r="H103" s="140">
        <f t="shared" si="15"/>
        <v>0</v>
      </c>
      <c r="I103" s="137"/>
      <c r="J103" s="139"/>
      <c r="K103" s="141">
        <f t="shared" si="16"/>
        <v>0</v>
      </c>
      <c r="L103" s="142" t="e">
        <f>I103/E103*10</f>
        <v>#DIV/0!</v>
      </c>
      <c r="M103" s="138" t="e">
        <f>J103/G103*10</f>
        <v>#DIV/0!</v>
      </c>
      <c r="N103" s="111" t="e">
        <f>L103-M103</f>
        <v>#DIV/0!</v>
      </c>
    </row>
    <row r="104" spans="1:9" s="85" customFormat="1" ht="15">
      <c r="A104" s="134" t="s">
        <v>117</v>
      </c>
      <c r="B104" s="84"/>
      <c r="C104" s="84"/>
      <c r="D104" s="84"/>
      <c r="I104" s="86"/>
    </row>
    <row r="105" spans="1:9" s="85" customFormat="1" ht="15">
      <c r="A105" s="84"/>
      <c r="B105" s="84"/>
      <c r="C105" s="84"/>
      <c r="D105" s="84"/>
      <c r="I105" s="86"/>
    </row>
    <row r="106" spans="1:9" s="85" customFormat="1" ht="15">
      <c r="A106" s="84"/>
      <c r="B106" s="84"/>
      <c r="C106" s="84"/>
      <c r="D106" s="84"/>
      <c r="I106" s="86"/>
    </row>
    <row r="107" spans="1:9" s="85" customFormat="1" ht="15">
      <c r="A107" s="84"/>
      <c r="B107" s="84"/>
      <c r="C107" s="84"/>
      <c r="D107" s="84"/>
      <c r="I107" s="86"/>
    </row>
    <row r="108" spans="1:9" s="85" customFormat="1" ht="15">
      <c r="A108" s="84"/>
      <c r="B108" s="84"/>
      <c r="C108" s="84"/>
      <c r="D108" s="84"/>
      <c r="I108" s="86"/>
    </row>
    <row r="109" spans="1:9" s="85" customFormat="1" ht="15">
      <c r="A109" s="84"/>
      <c r="B109" s="84"/>
      <c r="C109" s="84"/>
      <c r="D109" s="84"/>
      <c r="I109" s="86"/>
    </row>
    <row r="110" spans="1:9" s="85" customFormat="1" ht="15">
      <c r="A110" s="84"/>
      <c r="B110" s="84"/>
      <c r="C110" s="84"/>
      <c r="D110" s="84"/>
      <c r="I110" s="86"/>
    </row>
    <row r="111" spans="1:9" s="85" customFormat="1" ht="15">
      <c r="A111" s="84"/>
      <c r="B111" s="84"/>
      <c r="C111" s="84"/>
      <c r="D111" s="84"/>
      <c r="I111" s="86"/>
    </row>
    <row r="112" spans="1:9" s="85" customFormat="1" ht="15">
      <c r="A112" s="84"/>
      <c r="B112" s="84"/>
      <c r="C112" s="84"/>
      <c r="D112" s="84"/>
      <c r="I112" s="86"/>
    </row>
    <row r="113" spans="1:9" s="85" customFormat="1" ht="15">
      <c r="A113" s="84"/>
      <c r="B113" s="84"/>
      <c r="C113" s="84"/>
      <c r="D113" s="84"/>
      <c r="I113" s="86"/>
    </row>
    <row r="114" spans="1:9" s="85" customFormat="1" ht="15">
      <c r="A114" s="84"/>
      <c r="B114" s="84"/>
      <c r="C114" s="84"/>
      <c r="D114" s="84"/>
      <c r="I114" s="86"/>
    </row>
    <row r="115" spans="1:9" s="85" customFormat="1" ht="15">
      <c r="A115" s="84"/>
      <c r="B115" s="84"/>
      <c r="C115" s="84"/>
      <c r="D115" s="84"/>
      <c r="I115" s="86"/>
    </row>
    <row r="116" spans="1:9" s="85" customFormat="1" ht="15">
      <c r="A116" s="84"/>
      <c r="B116" s="84"/>
      <c r="C116" s="84"/>
      <c r="D116" s="84"/>
      <c r="I116" s="86"/>
    </row>
    <row r="117" spans="1:9" s="85" customFormat="1" ht="15">
      <c r="A117" s="84"/>
      <c r="B117" s="84"/>
      <c r="C117" s="84"/>
      <c r="D117" s="84"/>
      <c r="I117" s="86"/>
    </row>
    <row r="118" spans="1:9" s="85" customFormat="1" ht="15">
      <c r="A118" s="84"/>
      <c r="B118" s="84"/>
      <c r="C118" s="84"/>
      <c r="D118" s="84"/>
      <c r="I118" s="86"/>
    </row>
    <row r="119" spans="1:9" s="85" customFormat="1" ht="15">
      <c r="A119" s="84"/>
      <c r="B119" s="84"/>
      <c r="C119" s="84"/>
      <c r="D119" s="84"/>
      <c r="I119" s="86"/>
    </row>
    <row r="120" spans="1:9" s="85" customFormat="1" ht="15">
      <c r="A120" s="84"/>
      <c r="B120" s="84"/>
      <c r="C120" s="84"/>
      <c r="D120" s="84"/>
      <c r="I120" s="86"/>
    </row>
    <row r="121" spans="1:9" s="85" customFormat="1" ht="15">
      <c r="A121" s="84"/>
      <c r="B121" s="84"/>
      <c r="C121" s="84"/>
      <c r="D121" s="84"/>
      <c r="I121" s="86"/>
    </row>
    <row r="122" spans="1:9" s="85" customFormat="1" ht="15">
      <c r="A122" s="84"/>
      <c r="B122" s="84"/>
      <c r="C122" s="84"/>
      <c r="D122" s="84"/>
      <c r="I122" s="86"/>
    </row>
    <row r="123" spans="1:9" s="85" customFormat="1" ht="15">
      <c r="A123" s="84"/>
      <c r="B123" s="84"/>
      <c r="C123" s="84"/>
      <c r="D123" s="84"/>
      <c r="I123" s="86"/>
    </row>
    <row r="124" spans="1:9" s="85" customFormat="1" ht="15">
      <c r="A124" s="84"/>
      <c r="B124" s="84"/>
      <c r="C124" s="84"/>
      <c r="D124" s="84"/>
      <c r="I124" s="86"/>
    </row>
    <row r="125" spans="1:9" s="85" customFormat="1" ht="15">
      <c r="A125" s="84"/>
      <c r="B125" s="84"/>
      <c r="C125" s="84"/>
      <c r="D125" s="84"/>
      <c r="I125" s="86"/>
    </row>
    <row r="126" spans="1:9" s="85" customFormat="1" ht="15">
      <c r="A126" s="84"/>
      <c r="B126" s="84"/>
      <c r="C126" s="84"/>
      <c r="D126" s="84"/>
      <c r="I126" s="86"/>
    </row>
    <row r="127" spans="1:9" s="85" customFormat="1" ht="15">
      <c r="A127" s="84"/>
      <c r="B127" s="84"/>
      <c r="C127" s="84"/>
      <c r="D127" s="84"/>
      <c r="I127" s="86"/>
    </row>
    <row r="128" spans="1:9" s="85" customFormat="1" ht="15">
      <c r="A128" s="84"/>
      <c r="B128" s="84"/>
      <c r="C128" s="84"/>
      <c r="D128" s="84"/>
      <c r="I128" s="86"/>
    </row>
    <row r="129" spans="1:9" s="85" customFormat="1" ht="15">
      <c r="A129" s="84"/>
      <c r="B129" s="84"/>
      <c r="C129" s="84"/>
      <c r="D129" s="84"/>
      <c r="I129" s="86"/>
    </row>
    <row r="130" spans="1:4" s="86" customFormat="1" ht="15">
      <c r="A130" s="87"/>
      <c r="B130" s="87"/>
      <c r="C130" s="87"/>
      <c r="D130" s="87"/>
    </row>
    <row r="131" spans="1:4" s="86" customFormat="1" ht="15">
      <c r="A131" s="87"/>
      <c r="B131" s="87"/>
      <c r="C131" s="87"/>
      <c r="D131" s="87"/>
    </row>
    <row r="132" spans="1:4" s="86" customFormat="1" ht="15">
      <c r="A132" s="87"/>
      <c r="B132" s="87"/>
      <c r="C132" s="87"/>
      <c r="D132" s="87"/>
    </row>
    <row r="133" spans="1:4" s="86" customFormat="1" ht="15">
      <c r="A133" s="87"/>
      <c r="B133" s="87"/>
      <c r="C133" s="87"/>
      <c r="D133" s="87"/>
    </row>
    <row r="134" spans="1:6" s="86" customFormat="1" ht="15">
      <c r="A134" s="87"/>
      <c r="B134" s="391"/>
      <c r="C134" s="391"/>
      <c r="D134" s="391"/>
      <c r="E134" s="391"/>
      <c r="F134" s="391"/>
    </row>
    <row r="135" spans="1:4" s="86" customFormat="1" ht="15.75">
      <c r="A135" s="88"/>
      <c r="B135" s="87"/>
      <c r="C135" s="87"/>
      <c r="D135" s="87"/>
    </row>
    <row r="136" spans="1:6" s="86" customFormat="1" ht="15">
      <c r="A136" s="87"/>
      <c r="B136" s="391"/>
      <c r="C136" s="391"/>
      <c r="D136" s="391"/>
      <c r="E136" s="391"/>
      <c r="F136" s="391"/>
    </row>
    <row r="137" spans="1:4" s="86" customFormat="1" ht="15">
      <c r="A137" s="87"/>
      <c r="B137" s="87"/>
      <c r="C137" s="87"/>
      <c r="D137" s="87"/>
    </row>
    <row r="138" spans="1:4" s="86" customFormat="1" ht="15">
      <c r="A138" s="87"/>
      <c r="B138" s="87"/>
      <c r="C138" s="87"/>
      <c r="D138" s="87"/>
    </row>
    <row r="139" spans="1:4" s="86" customFormat="1" ht="15">
      <c r="A139" s="87"/>
      <c r="B139" s="87"/>
      <c r="C139" s="87"/>
      <c r="D139" s="87"/>
    </row>
    <row r="140" spans="1:4" s="86" customFormat="1" ht="15">
      <c r="A140" s="87"/>
      <c r="B140" s="87"/>
      <c r="C140" s="87"/>
      <c r="D140" s="87"/>
    </row>
    <row r="141" spans="1:4" s="86" customFormat="1" ht="15">
      <c r="A141" s="87"/>
      <c r="B141" s="87"/>
      <c r="C141" s="87"/>
      <c r="D141" s="87"/>
    </row>
    <row r="142" spans="1:4" s="86" customFormat="1" ht="15">
      <c r="A142" s="87"/>
      <c r="B142" s="87"/>
      <c r="C142" s="87"/>
      <c r="D142" s="87"/>
    </row>
    <row r="143" spans="1:4" s="86" customFormat="1" ht="15">
      <c r="A143" s="87"/>
      <c r="B143" s="87"/>
      <c r="C143" s="87"/>
      <c r="D143" s="87"/>
    </row>
    <row r="144" spans="1:4" s="86" customFormat="1" ht="15">
      <c r="A144" s="87"/>
      <c r="B144" s="87"/>
      <c r="C144" s="87"/>
      <c r="D144" s="87"/>
    </row>
    <row r="145" spans="1:4" s="86" customFormat="1" ht="15">
      <c r="A145" s="87"/>
      <c r="B145" s="87"/>
      <c r="C145" s="87"/>
      <c r="D145" s="87"/>
    </row>
    <row r="146" spans="1:4" s="86" customFormat="1" ht="15">
      <c r="A146" s="87"/>
      <c r="B146" s="87"/>
      <c r="C146" s="87"/>
      <c r="D146" s="87"/>
    </row>
    <row r="147" spans="1:4" s="86" customFormat="1" ht="15">
      <c r="A147" s="87"/>
      <c r="B147" s="87"/>
      <c r="C147" s="87"/>
      <c r="D147" s="87"/>
    </row>
    <row r="148" spans="1:4" s="86" customFormat="1" ht="15">
      <c r="A148" s="87"/>
      <c r="B148" s="87"/>
      <c r="C148" s="87"/>
      <c r="D148" s="87"/>
    </row>
    <row r="149" spans="1:4" s="86" customFormat="1" ht="15">
      <c r="A149" s="87"/>
      <c r="B149" s="87"/>
      <c r="C149" s="87"/>
      <c r="D149" s="87"/>
    </row>
    <row r="150" spans="1:4" s="86" customFormat="1" ht="15">
      <c r="A150" s="87"/>
      <c r="B150" s="87"/>
      <c r="C150" s="87"/>
      <c r="D150" s="87"/>
    </row>
    <row r="151" spans="1:4" s="86" customFormat="1" ht="15">
      <c r="A151" s="87"/>
      <c r="B151" s="87"/>
      <c r="C151" s="87"/>
      <c r="D151" s="87"/>
    </row>
    <row r="152" spans="1:4" s="86" customFormat="1" ht="15">
      <c r="A152" s="87"/>
      <c r="B152" s="87"/>
      <c r="C152" s="87"/>
      <c r="D152" s="87"/>
    </row>
    <row r="153" spans="1:4" s="86" customFormat="1" ht="15">
      <c r="A153" s="87"/>
      <c r="B153" s="87"/>
      <c r="C153" s="87"/>
      <c r="D153" s="87"/>
    </row>
    <row r="154" spans="1:4" s="86" customFormat="1" ht="15">
      <c r="A154" s="87"/>
      <c r="B154" s="87"/>
      <c r="C154" s="87"/>
      <c r="D154" s="87"/>
    </row>
    <row r="155" spans="1:4" s="86" customFormat="1" ht="15">
      <c r="A155" s="87"/>
      <c r="B155" s="87"/>
      <c r="C155" s="87"/>
      <c r="D155" s="87"/>
    </row>
    <row r="156" spans="1:4" s="86" customFormat="1" ht="15">
      <c r="A156" s="87"/>
      <c r="B156" s="87"/>
      <c r="C156" s="87"/>
      <c r="D156" s="87"/>
    </row>
    <row r="157" spans="1:4" s="86" customFormat="1" ht="15">
      <c r="A157" s="87"/>
      <c r="B157" s="87"/>
      <c r="C157" s="87"/>
      <c r="D157" s="87"/>
    </row>
    <row r="158" spans="1:4" s="86" customFormat="1" ht="15">
      <c r="A158" s="87"/>
      <c r="B158" s="87"/>
      <c r="C158" s="87"/>
      <c r="D158" s="87"/>
    </row>
    <row r="159" spans="1:4" s="86" customFormat="1" ht="15">
      <c r="A159" s="87"/>
      <c r="B159" s="87"/>
      <c r="C159" s="87"/>
      <c r="D159" s="87"/>
    </row>
    <row r="160" spans="1:4" s="86" customFormat="1" ht="15">
      <c r="A160" s="87"/>
      <c r="B160" s="87"/>
      <c r="C160" s="87"/>
      <c r="D160" s="87"/>
    </row>
    <row r="161" spans="1:4" s="86" customFormat="1" ht="15">
      <c r="A161" s="87"/>
      <c r="B161" s="87"/>
      <c r="C161" s="87"/>
      <c r="D161" s="87"/>
    </row>
    <row r="162" spans="1:4" s="86" customFormat="1" ht="15">
      <c r="A162" s="87"/>
      <c r="B162" s="87"/>
      <c r="C162" s="87"/>
      <c r="D162" s="87"/>
    </row>
    <row r="163" spans="1:4" s="86" customFormat="1" ht="15">
      <c r="A163" s="87"/>
      <c r="B163" s="87"/>
      <c r="C163" s="87"/>
      <c r="D163" s="87"/>
    </row>
    <row r="164" spans="1:4" s="86" customFormat="1" ht="15">
      <c r="A164" s="87"/>
      <c r="B164" s="87"/>
      <c r="C164" s="87"/>
      <c r="D164" s="87"/>
    </row>
    <row r="165" spans="1:4" s="86" customFormat="1" ht="15">
      <c r="A165" s="87"/>
      <c r="B165" s="87"/>
      <c r="C165" s="87"/>
      <c r="D165" s="87"/>
    </row>
    <row r="166" spans="1:4" s="86" customFormat="1" ht="15">
      <c r="A166" s="87"/>
      <c r="B166" s="87"/>
      <c r="C166" s="87"/>
      <c r="D166" s="87"/>
    </row>
    <row r="167" spans="1:4" s="86" customFormat="1" ht="15">
      <c r="A167" s="87"/>
      <c r="B167" s="87"/>
      <c r="C167" s="87"/>
      <c r="D167" s="87"/>
    </row>
    <row r="168" spans="1:4" s="86" customFormat="1" ht="15">
      <c r="A168" s="87"/>
      <c r="B168" s="87"/>
      <c r="C168" s="87"/>
      <c r="D168" s="87"/>
    </row>
    <row r="169" spans="1:4" s="86" customFormat="1" ht="15">
      <c r="A169" s="87"/>
      <c r="B169" s="87"/>
      <c r="C169" s="87"/>
      <c r="D169" s="87"/>
    </row>
    <row r="170" spans="1:4" s="86" customFormat="1" ht="15">
      <c r="A170" s="87"/>
      <c r="B170" s="87"/>
      <c r="C170" s="87"/>
      <c r="D170" s="87"/>
    </row>
    <row r="171" spans="1:4" s="86" customFormat="1" ht="15">
      <c r="A171" s="87"/>
      <c r="B171" s="87"/>
      <c r="C171" s="87"/>
      <c r="D171" s="87"/>
    </row>
    <row r="172" spans="1:4" s="86" customFormat="1" ht="15">
      <c r="A172" s="87"/>
      <c r="B172" s="87"/>
      <c r="C172" s="87"/>
      <c r="D172" s="87"/>
    </row>
    <row r="173" spans="1:4" s="86" customFormat="1" ht="15">
      <c r="A173" s="87"/>
      <c r="B173" s="87"/>
      <c r="C173" s="87"/>
      <c r="D173" s="87"/>
    </row>
    <row r="174" spans="1:4" s="86" customFormat="1" ht="15">
      <c r="A174" s="87"/>
      <c r="B174" s="87"/>
      <c r="C174" s="87"/>
      <c r="D174" s="87"/>
    </row>
    <row r="175" spans="1:4" s="86" customFormat="1" ht="15">
      <c r="A175" s="87"/>
      <c r="B175" s="87"/>
      <c r="C175" s="87"/>
      <c r="D175" s="87"/>
    </row>
    <row r="176" spans="1:4" s="86" customFormat="1" ht="15">
      <c r="A176" s="87"/>
      <c r="B176" s="87"/>
      <c r="C176" s="87"/>
      <c r="D176" s="87"/>
    </row>
    <row r="177" spans="1:4" s="58" customFormat="1" ht="15">
      <c r="A177" s="89"/>
      <c r="B177" s="89"/>
      <c r="C177" s="89"/>
      <c r="D177" s="89"/>
    </row>
    <row r="178" spans="1:4" s="58" customFormat="1" ht="15">
      <c r="A178" s="89"/>
      <c r="B178" s="89"/>
      <c r="C178" s="89"/>
      <c r="D178" s="89"/>
    </row>
    <row r="179" spans="1:4" s="58" customFormat="1" ht="15">
      <c r="A179" s="89"/>
      <c r="B179" s="89"/>
      <c r="C179" s="89"/>
      <c r="D179" s="89"/>
    </row>
    <row r="180" spans="1:4" s="58" customFormat="1" ht="15">
      <c r="A180" s="89"/>
      <c r="B180" s="89"/>
      <c r="C180" s="89"/>
      <c r="D180" s="89"/>
    </row>
    <row r="181" spans="1:4" s="58" customFormat="1" ht="15">
      <c r="A181" s="89"/>
      <c r="B181" s="89"/>
      <c r="C181" s="89"/>
      <c r="D181" s="89"/>
    </row>
    <row r="182" spans="1:4" s="58" customFormat="1" ht="15">
      <c r="A182" s="89"/>
      <c r="B182" s="89"/>
      <c r="C182" s="89"/>
      <c r="D182" s="89"/>
    </row>
    <row r="183" spans="1:4" s="58" customFormat="1" ht="15">
      <c r="A183" s="89"/>
      <c r="B183" s="89"/>
      <c r="C183" s="89"/>
      <c r="D183" s="89"/>
    </row>
    <row r="184" spans="1:4" s="58" customFormat="1" ht="15">
      <c r="A184" s="89"/>
      <c r="B184" s="89"/>
      <c r="C184" s="89"/>
      <c r="D184" s="89"/>
    </row>
    <row r="185" spans="1:4" s="58" customFormat="1" ht="15">
      <c r="A185" s="89"/>
      <c r="B185" s="89"/>
      <c r="C185" s="89"/>
      <c r="D185" s="89"/>
    </row>
    <row r="186" spans="1:4" s="58" customFormat="1" ht="15">
      <c r="A186" s="89"/>
      <c r="B186" s="89"/>
      <c r="C186" s="89"/>
      <c r="D186" s="89"/>
    </row>
    <row r="187" spans="1:4" s="58" customFormat="1" ht="15">
      <c r="A187" s="89"/>
      <c r="B187" s="89"/>
      <c r="C187" s="89"/>
      <c r="D187" s="89"/>
    </row>
    <row r="188" spans="1:4" s="58" customFormat="1" ht="15">
      <c r="A188" s="89"/>
      <c r="B188" s="89"/>
      <c r="C188" s="89"/>
      <c r="D188" s="89"/>
    </row>
    <row r="189" spans="1:4" s="58" customFormat="1" ht="15">
      <c r="A189" s="89"/>
      <c r="B189" s="89"/>
      <c r="C189" s="89"/>
      <c r="D189" s="89"/>
    </row>
    <row r="190" spans="1:4" s="58" customFormat="1" ht="15">
      <c r="A190" s="89"/>
      <c r="B190" s="89"/>
      <c r="C190" s="89"/>
      <c r="D190" s="89"/>
    </row>
    <row r="191" spans="1:4" s="58" customFormat="1" ht="15">
      <c r="A191" s="89"/>
      <c r="B191" s="89"/>
      <c r="C191" s="89"/>
      <c r="D191" s="89"/>
    </row>
    <row r="192" spans="1:4" s="58" customFormat="1" ht="15">
      <c r="A192" s="89"/>
      <c r="B192" s="89"/>
      <c r="C192" s="89"/>
      <c r="D192" s="89"/>
    </row>
    <row r="193" spans="1:4" s="58" customFormat="1" ht="15">
      <c r="A193" s="89"/>
      <c r="B193" s="89"/>
      <c r="C193" s="89"/>
      <c r="D193" s="89"/>
    </row>
    <row r="194" spans="1:4" s="58" customFormat="1" ht="15">
      <c r="A194" s="89"/>
      <c r="B194" s="89"/>
      <c r="C194" s="89"/>
      <c r="D194" s="89"/>
    </row>
    <row r="195" spans="1:4" s="58" customFormat="1" ht="15">
      <c r="A195" s="89"/>
      <c r="B195" s="89"/>
      <c r="C195" s="89"/>
      <c r="D195" s="89"/>
    </row>
    <row r="196" spans="1:4" s="58" customFormat="1" ht="15">
      <c r="A196" s="89"/>
      <c r="B196" s="89"/>
      <c r="C196" s="89"/>
      <c r="D196" s="89"/>
    </row>
    <row r="197" spans="1:4" s="58" customFormat="1" ht="15">
      <c r="A197" s="89"/>
      <c r="B197" s="89"/>
      <c r="C197" s="89"/>
      <c r="D197" s="89"/>
    </row>
    <row r="198" spans="1:4" s="58" customFormat="1" ht="15">
      <c r="A198" s="89"/>
      <c r="B198" s="89"/>
      <c r="C198" s="89"/>
      <c r="D198" s="89"/>
    </row>
    <row r="199" spans="1:4" s="58" customFormat="1" ht="15">
      <c r="A199" s="89"/>
      <c r="B199" s="89"/>
      <c r="C199" s="89"/>
      <c r="D199" s="89"/>
    </row>
    <row r="200" spans="1:4" s="58" customFormat="1" ht="15">
      <c r="A200" s="89"/>
      <c r="B200" s="89"/>
      <c r="C200" s="89"/>
      <c r="D200" s="89"/>
    </row>
    <row r="201" spans="1:4" s="58" customFormat="1" ht="15">
      <c r="A201" s="89"/>
      <c r="B201" s="89"/>
      <c r="C201" s="89"/>
      <c r="D201" s="89"/>
    </row>
    <row r="202" spans="1:4" s="58" customFormat="1" ht="15">
      <c r="A202" s="89"/>
      <c r="B202" s="89"/>
      <c r="C202" s="89"/>
      <c r="D202" s="89"/>
    </row>
    <row r="203" spans="1:4" s="58" customFormat="1" ht="15">
      <c r="A203" s="89"/>
      <c r="B203" s="89"/>
      <c r="C203" s="89"/>
      <c r="D203" s="89"/>
    </row>
    <row r="204" spans="1:4" s="58" customFormat="1" ht="15">
      <c r="A204" s="89"/>
      <c r="B204" s="89"/>
      <c r="C204" s="89"/>
      <c r="D204" s="89"/>
    </row>
    <row r="205" spans="1:4" s="58" customFormat="1" ht="15">
      <c r="A205" s="89"/>
      <c r="B205" s="89"/>
      <c r="C205" s="89"/>
      <c r="D205" s="89"/>
    </row>
    <row r="206" spans="1:4" s="58" customFormat="1" ht="15">
      <c r="A206" s="89"/>
      <c r="B206" s="89"/>
      <c r="C206" s="89"/>
      <c r="D206" s="89"/>
    </row>
    <row r="207" spans="1:4" s="58" customFormat="1" ht="15">
      <c r="A207" s="89"/>
      <c r="B207" s="89"/>
      <c r="C207" s="89"/>
      <c r="D207" s="89"/>
    </row>
    <row r="208" spans="1:4" s="58" customFormat="1" ht="15">
      <c r="A208" s="89"/>
      <c r="B208" s="89"/>
      <c r="C208" s="89"/>
      <c r="D208" s="89"/>
    </row>
    <row r="209" spans="1:4" s="58" customFormat="1" ht="15">
      <c r="A209" s="89"/>
      <c r="B209" s="89"/>
      <c r="C209" s="89"/>
      <c r="D209" s="89"/>
    </row>
    <row r="210" spans="1:4" s="58" customFormat="1" ht="15">
      <c r="A210" s="89"/>
      <c r="B210" s="89"/>
      <c r="C210" s="89"/>
      <c r="D210" s="89"/>
    </row>
    <row r="211" spans="1:4" s="58" customFormat="1" ht="15">
      <c r="A211" s="89"/>
      <c r="B211" s="89"/>
      <c r="C211" s="89"/>
      <c r="D211" s="89"/>
    </row>
    <row r="212" spans="1:4" s="58" customFormat="1" ht="15">
      <c r="A212" s="89"/>
      <c r="B212" s="89"/>
      <c r="C212" s="89"/>
      <c r="D212" s="89"/>
    </row>
    <row r="213" spans="1:4" s="58" customFormat="1" ht="0.75" customHeight="1">
      <c r="A213" s="89"/>
      <c r="B213" s="89"/>
      <c r="C213" s="89"/>
      <c r="D213" s="89"/>
    </row>
    <row r="214" spans="1:4" s="58" customFormat="1" ht="15">
      <c r="A214" s="89"/>
      <c r="B214" s="89"/>
      <c r="C214" s="89"/>
      <c r="D214" s="89"/>
    </row>
    <row r="215" spans="1:4" s="58" customFormat="1" ht="15">
      <c r="A215" s="89"/>
      <c r="B215" s="89"/>
      <c r="C215" s="89"/>
      <c r="D215" s="89"/>
    </row>
    <row r="216" spans="1:4" s="58" customFormat="1" ht="15">
      <c r="A216" s="89"/>
      <c r="B216" s="89"/>
      <c r="C216" s="89"/>
      <c r="D216" s="89"/>
    </row>
    <row r="217" spans="1:4" s="58" customFormat="1" ht="15">
      <c r="A217" s="89"/>
      <c r="B217" s="89"/>
      <c r="C217" s="89"/>
      <c r="D217" s="89"/>
    </row>
    <row r="218" spans="1:4" s="58" customFormat="1" ht="15">
      <c r="A218" s="89"/>
      <c r="B218" s="89"/>
      <c r="C218" s="89"/>
      <c r="D218" s="89"/>
    </row>
    <row r="219" spans="1:4" s="58" customFormat="1" ht="15">
      <c r="A219" s="89"/>
      <c r="B219" s="89"/>
      <c r="C219" s="89"/>
      <c r="D219" s="89"/>
    </row>
    <row r="220" spans="1:4" s="58" customFormat="1" ht="15">
      <c r="A220" s="89"/>
      <c r="B220" s="89"/>
      <c r="C220" s="89"/>
      <c r="D220" s="89"/>
    </row>
    <row r="221" spans="1:4" s="58" customFormat="1" ht="15">
      <c r="A221" s="89"/>
      <c r="B221" s="89"/>
      <c r="C221" s="89"/>
      <c r="D221" s="89"/>
    </row>
    <row r="222" spans="1:4" s="58" customFormat="1" ht="15">
      <c r="A222" s="89"/>
      <c r="B222" s="89"/>
      <c r="C222" s="89"/>
      <c r="D222" s="89"/>
    </row>
    <row r="223" spans="1:4" s="58" customFormat="1" ht="15">
      <c r="A223" s="89"/>
      <c r="B223" s="89"/>
      <c r="C223" s="89"/>
      <c r="D223" s="89"/>
    </row>
    <row r="224" spans="1:4" s="58" customFormat="1" ht="15">
      <c r="A224" s="89"/>
      <c r="B224" s="89"/>
      <c r="C224" s="89"/>
      <c r="D224" s="89"/>
    </row>
    <row r="225" spans="1:4" s="58" customFormat="1" ht="15">
      <c r="A225" s="89"/>
      <c r="B225" s="89"/>
      <c r="C225" s="89"/>
      <c r="D225" s="89"/>
    </row>
    <row r="226" spans="1:4" s="58" customFormat="1" ht="15">
      <c r="A226" s="89"/>
      <c r="B226" s="89"/>
      <c r="C226" s="89"/>
      <c r="D226" s="89"/>
    </row>
    <row r="227" spans="1:4" s="58" customFormat="1" ht="15">
      <c r="A227" s="89"/>
      <c r="B227" s="89"/>
      <c r="C227" s="89"/>
      <c r="D227" s="89"/>
    </row>
    <row r="228" spans="1:4" s="58" customFormat="1" ht="15">
      <c r="A228" s="89"/>
      <c r="B228" s="89"/>
      <c r="C228" s="89"/>
      <c r="D228" s="89"/>
    </row>
    <row r="229" spans="1:4" s="58" customFormat="1" ht="15">
      <c r="A229" s="89"/>
      <c r="B229" s="89"/>
      <c r="C229" s="89"/>
      <c r="D229" s="89"/>
    </row>
    <row r="230" spans="1:4" s="58" customFormat="1" ht="15">
      <c r="A230" s="89"/>
      <c r="B230" s="89"/>
      <c r="C230" s="89"/>
      <c r="D230" s="89"/>
    </row>
    <row r="231" spans="1:4" s="58" customFormat="1" ht="15">
      <c r="A231" s="89"/>
      <c r="B231" s="89"/>
      <c r="C231" s="89"/>
      <c r="D231" s="89"/>
    </row>
    <row r="232" spans="1:4" s="58" customFormat="1" ht="15">
      <c r="A232" s="89"/>
      <c r="B232" s="89"/>
      <c r="C232" s="89"/>
      <c r="D232" s="89"/>
    </row>
    <row r="233" spans="1:4" s="58" customFormat="1" ht="15">
      <c r="A233" s="89"/>
      <c r="B233" s="89"/>
      <c r="C233" s="89"/>
      <c r="D233" s="89"/>
    </row>
    <row r="234" spans="1:4" s="58" customFormat="1" ht="15">
      <c r="A234" s="89"/>
      <c r="B234" s="89"/>
      <c r="C234" s="89"/>
      <c r="D234" s="89"/>
    </row>
    <row r="235" spans="1:4" s="58" customFormat="1" ht="15">
      <c r="A235" s="89"/>
      <c r="B235" s="89"/>
      <c r="C235" s="89"/>
      <c r="D235" s="89"/>
    </row>
    <row r="236" spans="1:4" s="58" customFormat="1" ht="15">
      <c r="A236" s="89"/>
      <c r="B236" s="89"/>
      <c r="C236" s="89"/>
      <c r="D236" s="89"/>
    </row>
    <row r="237" spans="1:4" s="58" customFormat="1" ht="15">
      <c r="A237" s="89"/>
      <c r="B237" s="89"/>
      <c r="C237" s="89"/>
      <c r="D237" s="89"/>
    </row>
    <row r="238" spans="1:4" s="58" customFormat="1" ht="15">
      <c r="A238" s="89"/>
      <c r="B238" s="89"/>
      <c r="C238" s="89"/>
      <c r="D238" s="89"/>
    </row>
    <row r="239" spans="1:4" s="58" customFormat="1" ht="15">
      <c r="A239" s="89"/>
      <c r="B239" s="89"/>
      <c r="C239" s="89"/>
      <c r="D239" s="89"/>
    </row>
    <row r="240" spans="1:4" s="58" customFormat="1" ht="15">
      <c r="A240" s="89"/>
      <c r="B240" s="89"/>
      <c r="C240" s="89"/>
      <c r="D240" s="89"/>
    </row>
    <row r="241" spans="1:4" s="58" customFormat="1" ht="15">
      <c r="A241" s="89"/>
      <c r="B241" s="89"/>
      <c r="C241" s="89"/>
      <c r="D241" s="89"/>
    </row>
    <row r="242" spans="1:4" s="58" customFormat="1" ht="15">
      <c r="A242" s="89"/>
      <c r="B242" s="89"/>
      <c r="C242" s="89"/>
      <c r="D242" s="89"/>
    </row>
    <row r="243" spans="1:4" s="58" customFormat="1" ht="15">
      <c r="A243" s="89"/>
      <c r="B243" s="89"/>
      <c r="C243" s="89"/>
      <c r="D243" s="89"/>
    </row>
    <row r="244" spans="1:4" s="58" customFormat="1" ht="15">
      <c r="A244" s="89"/>
      <c r="B244" s="89"/>
      <c r="C244" s="89"/>
      <c r="D244" s="89"/>
    </row>
    <row r="245" spans="1:4" s="58" customFormat="1" ht="15">
      <c r="A245" s="89"/>
      <c r="B245" s="89"/>
      <c r="C245" s="89"/>
      <c r="D245" s="89"/>
    </row>
    <row r="246" spans="1:4" s="58" customFormat="1" ht="15">
      <c r="A246" s="89"/>
      <c r="B246" s="89"/>
      <c r="C246" s="89"/>
      <c r="D246" s="89"/>
    </row>
    <row r="247" spans="1:4" s="58" customFormat="1" ht="15">
      <c r="A247" s="89"/>
      <c r="B247" s="89"/>
      <c r="C247" s="89"/>
      <c r="D247" s="89"/>
    </row>
    <row r="248" spans="1:4" s="58" customFormat="1" ht="15">
      <c r="A248" s="89"/>
      <c r="B248" s="89"/>
      <c r="C248" s="89"/>
      <c r="D248" s="89"/>
    </row>
    <row r="249" spans="1:4" s="58" customFormat="1" ht="15">
      <c r="A249" s="89"/>
      <c r="B249" s="89"/>
      <c r="C249" s="89"/>
      <c r="D249" s="89"/>
    </row>
    <row r="250" spans="1:4" s="58" customFormat="1" ht="15">
      <c r="A250" s="89"/>
      <c r="B250" s="89"/>
      <c r="C250" s="89"/>
      <c r="D250" s="89"/>
    </row>
    <row r="251" s="58" customFormat="1" ht="15"/>
    <row r="252" s="58" customFormat="1" ht="15"/>
    <row r="253" s="58" customFormat="1" ht="15"/>
    <row r="254" s="58" customFormat="1" ht="15"/>
    <row r="255" s="58" customFormat="1" ht="15"/>
    <row r="256" s="58" customFormat="1" ht="15"/>
    <row r="257" s="58" customFormat="1" ht="15"/>
    <row r="258" s="58" customFormat="1" ht="15"/>
    <row r="259" s="58" customFormat="1" ht="15"/>
    <row r="260" s="58" customFormat="1" ht="15"/>
    <row r="261" s="58" customFormat="1" ht="15"/>
    <row r="262" s="58" customFormat="1" ht="15"/>
    <row r="263" s="58" customFormat="1" ht="15"/>
    <row r="264" s="58" customFormat="1" ht="15"/>
    <row r="265" s="58" customFormat="1" ht="15"/>
    <row r="266" s="58" customFormat="1" ht="15"/>
    <row r="267" s="58" customFormat="1" ht="15"/>
    <row r="268" s="58" customFormat="1" ht="15"/>
    <row r="269" s="58" customFormat="1" ht="15"/>
    <row r="270" s="58" customFormat="1" ht="15"/>
    <row r="271" s="58" customFormat="1" ht="15"/>
    <row r="272" s="58" customFormat="1" ht="15"/>
    <row r="273" s="58" customFormat="1" ht="15"/>
    <row r="274" s="58" customFormat="1" ht="15"/>
    <row r="275" s="58" customFormat="1" ht="15"/>
    <row r="276" s="58" customFormat="1" ht="15"/>
    <row r="277" s="58" customFormat="1" ht="15"/>
    <row r="278" s="58" customFormat="1" ht="15"/>
    <row r="279" s="58" customFormat="1" ht="15"/>
    <row r="280" s="58" customFormat="1" ht="15"/>
    <row r="281" s="58" customFormat="1" ht="15"/>
    <row r="282" s="58" customFormat="1" ht="15"/>
    <row r="283" s="58" customFormat="1" ht="15"/>
    <row r="284" s="58" customFormat="1" ht="15"/>
    <row r="285" s="58" customFormat="1" ht="15"/>
    <row r="286" s="58" customFormat="1" ht="15"/>
    <row r="287" s="58" customFormat="1" ht="15"/>
    <row r="288" s="58" customFormat="1" ht="15"/>
    <row r="289" s="58" customFormat="1" ht="15"/>
    <row r="290" s="58" customFormat="1" ht="15"/>
    <row r="291" s="58" customFormat="1" ht="15"/>
    <row r="292" s="58" customFormat="1" ht="15"/>
    <row r="293" s="58" customFormat="1" ht="15"/>
    <row r="294" s="58" customFormat="1" ht="15"/>
    <row r="295" s="58" customFormat="1" ht="15"/>
    <row r="296" s="58" customFormat="1" ht="15"/>
    <row r="297" s="58" customFormat="1" ht="15"/>
    <row r="298" s="58" customFormat="1" ht="15"/>
    <row r="299" s="58" customFormat="1" ht="15"/>
    <row r="300" s="58" customFormat="1" ht="15"/>
    <row r="301" s="58" customFormat="1" ht="15"/>
    <row r="302" s="58" customFormat="1" ht="15"/>
    <row r="303" s="58" customFormat="1" ht="15"/>
    <row r="304" s="58" customFormat="1" ht="15"/>
    <row r="305" s="58" customFormat="1" ht="15"/>
    <row r="306" s="58" customFormat="1" ht="15"/>
    <row r="307" s="58" customFormat="1" ht="15"/>
    <row r="308" s="58" customFormat="1" ht="15"/>
    <row r="309" s="58" customFormat="1" ht="15"/>
    <row r="310" s="58" customFormat="1" ht="15"/>
    <row r="311" s="58" customFormat="1" ht="15"/>
    <row r="312" s="58" customFormat="1" ht="15"/>
    <row r="313" s="58" customFormat="1" ht="15"/>
    <row r="314" s="58" customFormat="1" ht="15"/>
    <row r="315" s="58" customFormat="1" ht="15"/>
    <row r="316" s="58" customFormat="1" ht="15"/>
    <row r="317" s="58" customFormat="1" ht="15"/>
    <row r="318" s="58" customFormat="1" ht="15"/>
    <row r="319" s="58" customFormat="1" ht="15"/>
    <row r="320" s="58" customFormat="1" ht="15"/>
    <row r="321" s="58" customFormat="1" ht="15"/>
    <row r="322" s="58" customFormat="1" ht="15"/>
    <row r="323" s="58" customFormat="1" ht="15"/>
    <row r="324" s="58" customFormat="1" ht="15"/>
    <row r="325" s="58" customFormat="1" ht="15"/>
    <row r="326" s="58" customFormat="1" ht="15"/>
    <row r="327" s="58" customFormat="1" ht="15"/>
    <row r="328" s="58" customFormat="1" ht="15"/>
    <row r="329" s="58" customFormat="1" ht="15"/>
    <row r="330" s="58" customFormat="1" ht="15"/>
    <row r="331" s="58" customFormat="1" ht="15"/>
    <row r="332" s="58" customFormat="1" ht="15"/>
    <row r="333" s="58" customFormat="1" ht="15"/>
    <row r="334" s="58" customFormat="1" ht="15"/>
    <row r="335" s="58" customFormat="1" ht="15"/>
    <row r="336" s="58" customFormat="1" ht="15"/>
    <row r="337" s="58" customFormat="1" ht="15"/>
    <row r="338" s="58" customFormat="1" ht="15"/>
    <row r="339" s="58" customFormat="1" ht="15"/>
    <row r="340" s="58" customFormat="1" ht="15"/>
    <row r="341" s="58" customFormat="1" ht="15"/>
    <row r="342" s="58" customFormat="1" ht="15"/>
    <row r="343" s="58" customFormat="1" ht="15"/>
    <row r="344" s="58" customFormat="1" ht="15"/>
    <row r="345" s="58" customFormat="1" ht="15"/>
    <row r="346" s="58" customFormat="1" ht="15"/>
    <row r="347" s="58" customFormat="1" ht="15"/>
    <row r="348" s="58" customFormat="1" ht="15"/>
    <row r="349" s="58" customFormat="1" ht="15"/>
    <row r="350" s="58" customFormat="1" ht="15"/>
    <row r="351" s="58" customFormat="1" ht="15"/>
    <row r="352" s="58" customFormat="1" ht="15"/>
    <row r="353" s="58" customFormat="1" ht="15"/>
    <row r="354" s="58" customFormat="1" ht="15"/>
    <row r="355" s="58" customFormat="1" ht="15"/>
    <row r="356" s="58" customFormat="1" ht="15"/>
    <row r="357" s="58" customFormat="1" ht="15"/>
    <row r="358" s="58" customFormat="1" ht="15"/>
    <row r="359" s="58" customFormat="1" ht="15"/>
    <row r="360" s="58" customFormat="1" ht="15"/>
    <row r="361" s="58" customFormat="1" ht="15"/>
    <row r="362" s="58" customFormat="1" ht="15"/>
    <row r="363" s="58" customFormat="1" ht="15"/>
    <row r="364" s="58" customFormat="1" ht="15"/>
    <row r="365" s="58" customFormat="1" ht="15"/>
    <row r="366" s="58" customFormat="1" ht="15"/>
    <row r="367" s="58" customFormat="1" ht="15"/>
    <row r="368" s="58" customFormat="1" ht="15"/>
    <row r="369" s="58" customFormat="1" ht="15"/>
    <row r="370" s="58" customFormat="1" ht="15"/>
    <row r="371" s="58" customFormat="1" ht="15"/>
    <row r="372" s="58" customFormat="1" ht="15"/>
    <row r="373" s="58" customFormat="1" ht="15"/>
    <row r="374" s="58" customFormat="1" ht="15"/>
    <row r="375" s="58" customFormat="1" ht="15"/>
  </sheetData>
  <sheetProtection/>
  <mergeCells count="8">
    <mergeCell ref="I4:K4"/>
    <mergeCell ref="B4:B5"/>
    <mergeCell ref="B134:F134"/>
    <mergeCell ref="B136:F136"/>
    <mergeCell ref="A4:A5"/>
    <mergeCell ref="E4:H4"/>
    <mergeCell ref="C4:C5"/>
    <mergeCell ref="D4:D5"/>
  </mergeCells>
  <printOptions horizontalCentered="1"/>
  <pageMargins left="0.1968503937007874" right="0.1968503937007874" top="0" bottom="0" header="0" footer="0"/>
  <pageSetup horizontalDpi="600" verticalDpi="600" orientation="landscape" paperSize="9" scale="80" r:id="rId2"/>
  <rowBreaks count="1" manualBreakCount="1">
    <brk id="51" max="1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90"/>
  <sheetViews>
    <sheetView zoomScale="75" zoomScaleNormal="75" zoomScalePageLayoutView="0" workbookViewId="0" topLeftCell="A1">
      <selection activeCell="T37" sqref="T37"/>
    </sheetView>
  </sheetViews>
  <sheetFormatPr defaultColWidth="9.00390625" defaultRowHeight="12.75"/>
  <cols>
    <col min="1" max="1" width="37.25390625" style="54" bestFit="1" customWidth="1"/>
    <col min="2" max="2" width="39.875" style="54" hidden="1" customWidth="1"/>
    <col min="3" max="3" width="47.875" style="54" hidden="1" customWidth="1"/>
    <col min="4" max="5" width="12.875" style="54" customWidth="1"/>
    <col min="6" max="6" width="11.75390625" style="54" customWidth="1"/>
    <col min="7" max="7" width="11.25390625" style="54" customWidth="1"/>
    <col min="8" max="8" width="13.125" style="127" customWidth="1"/>
    <col min="9" max="9" width="10.00390625" style="58" customWidth="1"/>
    <col min="10" max="10" width="10.375" style="54" customWidth="1"/>
    <col min="11" max="11" width="11.75390625" style="54" customWidth="1"/>
    <col min="12" max="12" width="9.875" style="54" bestFit="1" customWidth="1"/>
    <col min="13" max="13" width="11.00390625" style="54" customWidth="1"/>
    <col min="14" max="14" width="11.625" style="54" customWidth="1"/>
    <col min="15" max="15" width="17.125" style="54" customWidth="1"/>
    <col min="16" max="16384" width="9.125" style="54" customWidth="1"/>
  </cols>
  <sheetData>
    <row r="1" spans="1:14" ht="25.5" customHeight="1">
      <c r="A1" s="405" t="s">
        <v>143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</row>
    <row r="2" spans="1:14" ht="15" customHeight="1">
      <c r="A2" s="406" t="str">
        <f>зерноск!A2</f>
        <v>по состоянию на 27 ноября 2017 года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</row>
    <row r="3" spans="1:14" ht="3" customHeight="1">
      <c r="A3" s="51"/>
      <c r="B3" s="51"/>
      <c r="C3" s="51"/>
      <c r="D3" s="51"/>
      <c r="E3" s="52"/>
      <c r="F3" s="52"/>
      <c r="G3" s="52"/>
      <c r="H3" s="123"/>
      <c r="I3" s="52"/>
      <c r="J3" s="52"/>
      <c r="K3" s="52"/>
      <c r="L3" s="53"/>
      <c r="M3" s="53"/>
      <c r="N3" s="53"/>
    </row>
    <row r="4" spans="1:14" s="58" customFormat="1" ht="30.75" customHeight="1">
      <c r="A4" s="389" t="s">
        <v>1</v>
      </c>
      <c r="B4" s="399" t="s">
        <v>137</v>
      </c>
      <c r="C4" s="397" t="s">
        <v>145</v>
      </c>
      <c r="D4" s="397" t="s">
        <v>146</v>
      </c>
      <c r="E4" s="393" t="s">
        <v>112</v>
      </c>
      <c r="F4" s="389"/>
      <c r="G4" s="390"/>
      <c r="H4" s="390"/>
      <c r="I4" s="389" t="s">
        <v>115</v>
      </c>
      <c r="J4" s="390"/>
      <c r="K4" s="390"/>
      <c r="L4" s="178"/>
      <c r="M4" s="56" t="s">
        <v>0</v>
      </c>
      <c r="N4" s="57"/>
    </row>
    <row r="5" spans="1:14" s="58" customFormat="1" ht="45.75" customHeight="1">
      <c r="A5" s="392"/>
      <c r="B5" s="399"/>
      <c r="C5" s="398"/>
      <c r="D5" s="398"/>
      <c r="E5" s="61" t="s">
        <v>104</v>
      </c>
      <c r="F5" s="162" t="s">
        <v>109</v>
      </c>
      <c r="G5" s="162" t="s">
        <v>105</v>
      </c>
      <c r="H5" s="162" t="s">
        <v>103</v>
      </c>
      <c r="I5" s="162" t="s">
        <v>104</v>
      </c>
      <c r="J5" s="162" t="s">
        <v>105</v>
      </c>
      <c r="K5" s="162" t="s">
        <v>103</v>
      </c>
      <c r="L5" s="162" t="s">
        <v>104</v>
      </c>
      <c r="M5" s="162" t="s">
        <v>105</v>
      </c>
      <c r="N5" s="162" t="s">
        <v>103</v>
      </c>
    </row>
    <row r="6" spans="1:14" s="47" customFormat="1" ht="15.75">
      <c r="A6" s="164" t="s">
        <v>2</v>
      </c>
      <c r="B6" s="236">
        <v>1198.538</v>
      </c>
      <c r="C6" s="23">
        <f>C7+C26+C37+C46+C54+C69+C76+C93</f>
        <v>22.058</v>
      </c>
      <c r="D6" s="305">
        <f>B6-C6</f>
        <v>1176.48</v>
      </c>
      <c r="E6" s="167">
        <f>E7+E26+E37+E46+E54+E69+E76+E93</f>
        <v>1146.368</v>
      </c>
      <c r="F6" s="302">
        <f>E6/D6*100</f>
        <v>97.44050047599619</v>
      </c>
      <c r="G6" s="64">
        <v>1085.359</v>
      </c>
      <c r="H6" s="65">
        <f aca="true" t="shared" si="0" ref="H6:H71">E6-G6</f>
        <v>61.009000000000015</v>
      </c>
      <c r="I6" s="174">
        <f>I7+I26+I37+I46+I54+I69+I76+I93</f>
        <v>49473.131</v>
      </c>
      <c r="J6" s="64">
        <v>50529.799999999996</v>
      </c>
      <c r="K6" s="65">
        <f>I6-J6</f>
        <v>-1056.6689999999944</v>
      </c>
      <c r="L6" s="179">
        <f>IF(E6&gt;0,I6/E6*10,"")</f>
        <v>431.5641312388343</v>
      </c>
      <c r="M6" s="302">
        <f>IF(G6&gt;0,J6/G6*10,"")</f>
        <v>465.5584004923716</v>
      </c>
      <c r="N6" s="65">
        <f>L6-M6</f>
        <v>-33.99426925353731</v>
      </c>
    </row>
    <row r="7" spans="1:14" s="46" customFormat="1" ht="15.75">
      <c r="A7" s="165" t="s">
        <v>3</v>
      </c>
      <c r="B7" s="237">
        <v>651.192</v>
      </c>
      <c r="C7" s="24">
        <f>SUM(C8:C24)</f>
        <v>15.064</v>
      </c>
      <c r="D7" s="306">
        <f aca="true" t="shared" si="1" ref="D7:D70">B7-C7</f>
        <v>636.128</v>
      </c>
      <c r="E7" s="168">
        <f>SUM(E8:E24)</f>
        <v>632.933</v>
      </c>
      <c r="F7" s="41">
        <f aca="true" t="shared" si="2" ref="F7:F70">E7/D7*100</f>
        <v>99.49774259268574</v>
      </c>
      <c r="G7" s="67">
        <v>607.289</v>
      </c>
      <c r="H7" s="69">
        <f t="shared" si="0"/>
        <v>25.644000000000005</v>
      </c>
      <c r="I7" s="175">
        <f>SUM(I8:I24)</f>
        <v>27322.621000000003</v>
      </c>
      <c r="J7" s="67">
        <v>28151.999999999996</v>
      </c>
      <c r="K7" s="69">
        <f aca="true" t="shared" si="3" ref="K7:K70">I7-J7</f>
        <v>-829.3789999999935</v>
      </c>
      <c r="L7" s="44">
        <f aca="true" t="shared" si="4" ref="L7:L70">IF(E7&gt;0,I7/E7*10,"")</f>
        <v>431.6826741535044</v>
      </c>
      <c r="M7" s="41">
        <f aca="true" t="shared" si="5" ref="M7:M70">IF(G7&gt;0,J7/G7*10,"")</f>
        <v>463.5684163553102</v>
      </c>
      <c r="N7" s="69">
        <f aca="true" t="shared" si="6" ref="N7:N32">L7-M7</f>
        <v>-31.885742201805783</v>
      </c>
    </row>
    <row r="8" spans="1:14" s="143" customFormat="1" ht="15">
      <c r="A8" s="77" t="s">
        <v>4</v>
      </c>
      <c r="B8" s="238">
        <v>73.667</v>
      </c>
      <c r="C8" s="25">
        <v>0.226</v>
      </c>
      <c r="D8" s="307">
        <f t="shared" si="1"/>
        <v>73.441</v>
      </c>
      <c r="E8" s="169">
        <v>73.08600000000001</v>
      </c>
      <c r="F8" s="75">
        <f t="shared" si="2"/>
        <v>99.516618782424</v>
      </c>
      <c r="G8" s="68">
        <v>75.8</v>
      </c>
      <c r="H8" s="103">
        <f t="shared" si="0"/>
        <v>-2.7139999999999844</v>
      </c>
      <c r="I8" s="74">
        <v>2848.261</v>
      </c>
      <c r="J8" s="75">
        <v>4059.3</v>
      </c>
      <c r="K8" s="103">
        <f t="shared" si="3"/>
        <v>-1211.0390000000002</v>
      </c>
      <c r="L8" s="74">
        <f t="shared" si="4"/>
        <v>389.7136250444681</v>
      </c>
      <c r="M8" s="75">
        <f t="shared" si="5"/>
        <v>535.5277044854882</v>
      </c>
      <c r="N8" s="103">
        <f t="shared" si="6"/>
        <v>-145.81407944102017</v>
      </c>
    </row>
    <row r="9" spans="1:14" s="143" customFormat="1" ht="15">
      <c r="A9" s="77" t="s">
        <v>5</v>
      </c>
      <c r="B9" s="238">
        <f>B7-B8-B11-B15-B16-B18-B19-B21-B23</f>
        <v>4.645999999999972</v>
      </c>
      <c r="C9" s="25"/>
      <c r="D9" s="307">
        <f>B9-C9</f>
        <v>4.645999999999972</v>
      </c>
      <c r="E9" s="169">
        <v>4.647</v>
      </c>
      <c r="F9" s="75">
        <f t="shared" si="2"/>
        <v>100.02152389152019</v>
      </c>
      <c r="G9" s="68">
        <v>4.4</v>
      </c>
      <c r="H9" s="103">
        <f t="shared" si="0"/>
        <v>0.2469999999999999</v>
      </c>
      <c r="I9" s="74">
        <v>204.98</v>
      </c>
      <c r="J9" s="75">
        <v>175.2</v>
      </c>
      <c r="K9" s="103">
        <f t="shared" si="3"/>
        <v>29.78</v>
      </c>
      <c r="L9" s="74">
        <f t="shared" si="4"/>
        <v>441.10178609855814</v>
      </c>
      <c r="M9" s="75">
        <f t="shared" si="5"/>
        <v>398.18181818181813</v>
      </c>
      <c r="N9" s="103">
        <f t="shared" si="6"/>
        <v>42.919967916740006</v>
      </c>
    </row>
    <row r="10" spans="1:14" s="143" customFormat="1" ht="15" hidden="1">
      <c r="A10" s="77" t="s">
        <v>6</v>
      </c>
      <c r="B10" s="238"/>
      <c r="C10" s="25"/>
      <c r="D10" s="307">
        <f t="shared" si="1"/>
        <v>0</v>
      </c>
      <c r="E10" s="169"/>
      <c r="F10" s="75" t="e">
        <f t="shared" si="2"/>
        <v>#DIV/0!</v>
      </c>
      <c r="G10" s="68"/>
      <c r="H10" s="103">
        <f t="shared" si="0"/>
        <v>0</v>
      </c>
      <c r="I10" s="74"/>
      <c r="J10" s="75"/>
      <c r="K10" s="103">
        <f t="shared" si="3"/>
        <v>0</v>
      </c>
      <c r="L10" s="74">
        <f t="shared" si="4"/>
      </c>
      <c r="M10" s="75">
        <f t="shared" si="5"/>
      </c>
      <c r="N10" s="103" t="e">
        <f t="shared" si="6"/>
        <v>#VALUE!</v>
      </c>
    </row>
    <row r="11" spans="1:14" s="143" customFormat="1" ht="15">
      <c r="A11" s="77" t="s">
        <v>7</v>
      </c>
      <c r="B11" s="238">
        <v>133.144</v>
      </c>
      <c r="C11" s="25">
        <v>11</v>
      </c>
      <c r="D11" s="307">
        <v>133.1</v>
      </c>
      <c r="E11" s="169">
        <v>128.82</v>
      </c>
      <c r="F11" s="75">
        <f t="shared" si="2"/>
        <v>96.78437265214124</v>
      </c>
      <c r="G11" s="68">
        <v>122.1</v>
      </c>
      <c r="H11" s="103">
        <f t="shared" si="0"/>
        <v>6.719999999999999</v>
      </c>
      <c r="I11" s="74">
        <v>5945</v>
      </c>
      <c r="J11" s="75">
        <v>5838.8</v>
      </c>
      <c r="K11" s="103">
        <f t="shared" si="3"/>
        <v>106.19999999999982</v>
      </c>
      <c r="L11" s="74">
        <f t="shared" si="4"/>
        <v>461.4966620090048</v>
      </c>
      <c r="M11" s="75">
        <f t="shared" si="5"/>
        <v>478.19819819819827</v>
      </c>
      <c r="N11" s="103">
        <f t="shared" si="6"/>
        <v>-16.70153618919346</v>
      </c>
    </row>
    <row r="12" spans="1:14" s="143" customFormat="1" ht="15" hidden="1">
      <c r="A12" s="77" t="s">
        <v>8</v>
      </c>
      <c r="B12" s="238"/>
      <c r="C12" s="25"/>
      <c r="D12" s="307">
        <f t="shared" si="1"/>
        <v>0</v>
      </c>
      <c r="E12" s="169"/>
      <c r="F12" s="75" t="e">
        <f t="shared" si="2"/>
        <v>#DIV/0!</v>
      </c>
      <c r="G12" s="68"/>
      <c r="H12" s="103">
        <f t="shared" si="0"/>
        <v>0</v>
      </c>
      <c r="I12" s="74"/>
      <c r="J12" s="75"/>
      <c r="K12" s="103">
        <f t="shared" si="3"/>
        <v>0</v>
      </c>
      <c r="L12" s="74">
        <f t="shared" si="4"/>
      </c>
      <c r="M12" s="75">
        <f t="shared" si="5"/>
      </c>
      <c r="N12" s="103" t="e">
        <f t="shared" si="6"/>
        <v>#VALUE!</v>
      </c>
    </row>
    <row r="13" spans="1:15" s="143" customFormat="1" ht="15" hidden="1">
      <c r="A13" s="77" t="s">
        <v>9</v>
      </c>
      <c r="B13" s="238"/>
      <c r="C13" s="25"/>
      <c r="D13" s="307">
        <f t="shared" si="1"/>
        <v>0</v>
      </c>
      <c r="E13" s="169"/>
      <c r="F13" s="75" t="e">
        <f t="shared" si="2"/>
        <v>#DIV/0!</v>
      </c>
      <c r="G13" s="68"/>
      <c r="H13" s="103">
        <f t="shared" si="0"/>
        <v>0</v>
      </c>
      <c r="I13" s="74"/>
      <c r="J13" s="75"/>
      <c r="K13" s="103">
        <f t="shared" si="3"/>
        <v>0</v>
      </c>
      <c r="L13" s="74">
        <f t="shared" si="4"/>
      </c>
      <c r="M13" s="75">
        <f t="shared" si="5"/>
      </c>
      <c r="N13" s="103" t="e">
        <f t="shared" si="6"/>
        <v>#VALUE!</v>
      </c>
      <c r="O13" s="71"/>
    </row>
    <row r="14" spans="1:14" s="143" customFormat="1" ht="15" hidden="1">
      <c r="A14" s="77" t="s">
        <v>10</v>
      </c>
      <c r="B14" s="238"/>
      <c r="C14" s="25"/>
      <c r="D14" s="307">
        <f t="shared" si="1"/>
        <v>0</v>
      </c>
      <c r="E14" s="169"/>
      <c r="F14" s="75" t="e">
        <f t="shared" si="2"/>
        <v>#DIV/0!</v>
      </c>
      <c r="G14" s="68"/>
      <c r="H14" s="103">
        <f t="shared" si="0"/>
        <v>0</v>
      </c>
      <c r="I14" s="74"/>
      <c r="J14" s="75"/>
      <c r="K14" s="103">
        <f t="shared" si="3"/>
        <v>0</v>
      </c>
      <c r="L14" s="74">
        <f t="shared" si="4"/>
      </c>
      <c r="M14" s="75">
        <f t="shared" si="5"/>
      </c>
      <c r="N14" s="103" t="e">
        <f t="shared" si="6"/>
        <v>#VALUE!</v>
      </c>
    </row>
    <row r="15" spans="1:14" s="143" customFormat="1" ht="15">
      <c r="A15" s="77" t="s">
        <v>11</v>
      </c>
      <c r="B15" s="238">
        <v>117.82</v>
      </c>
      <c r="C15" s="25">
        <v>1</v>
      </c>
      <c r="D15" s="307">
        <f t="shared" si="1"/>
        <v>116.82</v>
      </c>
      <c r="E15" s="169">
        <v>114.7</v>
      </c>
      <c r="F15" s="75">
        <f t="shared" si="2"/>
        <v>98.18524225303888</v>
      </c>
      <c r="G15" s="68">
        <v>115.7</v>
      </c>
      <c r="H15" s="103">
        <f t="shared" si="0"/>
        <v>-1</v>
      </c>
      <c r="I15" s="74">
        <v>5391</v>
      </c>
      <c r="J15" s="75">
        <v>5540</v>
      </c>
      <c r="K15" s="103">
        <f t="shared" si="3"/>
        <v>-149</v>
      </c>
      <c r="L15" s="74">
        <f t="shared" si="4"/>
        <v>470.00871839581515</v>
      </c>
      <c r="M15" s="75">
        <f t="shared" si="5"/>
        <v>478.8245462402766</v>
      </c>
      <c r="N15" s="103">
        <f t="shared" si="6"/>
        <v>-8.815827844461467</v>
      </c>
    </row>
    <row r="16" spans="1:14" s="143" customFormat="1" ht="15">
      <c r="A16" s="77" t="s">
        <v>12</v>
      </c>
      <c r="B16" s="238">
        <v>127.346</v>
      </c>
      <c r="C16" s="25"/>
      <c r="D16" s="307">
        <f t="shared" si="1"/>
        <v>127.346</v>
      </c>
      <c r="E16" s="169">
        <v>124</v>
      </c>
      <c r="F16" s="75">
        <f t="shared" si="2"/>
        <v>97.37251268198452</v>
      </c>
      <c r="G16" s="68">
        <v>114</v>
      </c>
      <c r="H16" s="103">
        <f t="shared" si="0"/>
        <v>10</v>
      </c>
      <c r="I16" s="74">
        <v>4975.6</v>
      </c>
      <c r="J16" s="75">
        <v>5020</v>
      </c>
      <c r="K16" s="103">
        <f t="shared" si="3"/>
        <v>-44.399999999999636</v>
      </c>
      <c r="L16" s="74">
        <f t="shared" si="4"/>
        <v>401.2580645161291</v>
      </c>
      <c r="M16" s="75">
        <f t="shared" si="5"/>
        <v>440.35087719298247</v>
      </c>
      <c r="N16" s="103">
        <f t="shared" si="6"/>
        <v>-39.092812676853384</v>
      </c>
    </row>
    <row r="17" spans="1:14" s="143" customFormat="1" ht="15" hidden="1">
      <c r="A17" s="77" t="s">
        <v>92</v>
      </c>
      <c r="B17" s="238"/>
      <c r="C17" s="25"/>
      <c r="D17" s="307">
        <f t="shared" si="1"/>
        <v>0</v>
      </c>
      <c r="E17" s="169"/>
      <c r="F17" s="75" t="e">
        <f t="shared" si="2"/>
        <v>#DIV/0!</v>
      </c>
      <c r="G17" s="68"/>
      <c r="H17" s="103">
        <f t="shared" si="0"/>
        <v>0</v>
      </c>
      <c r="I17" s="74"/>
      <c r="J17" s="75"/>
      <c r="K17" s="103">
        <f t="shared" si="3"/>
        <v>0</v>
      </c>
      <c r="L17" s="74">
        <f t="shared" si="4"/>
      </c>
      <c r="M17" s="75">
        <f t="shared" si="5"/>
      </c>
      <c r="N17" s="103" t="e">
        <f t="shared" si="6"/>
        <v>#VALUE!</v>
      </c>
    </row>
    <row r="18" spans="1:14" s="143" customFormat="1" ht="15">
      <c r="A18" s="77" t="s">
        <v>13</v>
      </c>
      <c r="B18" s="238">
        <v>58.317</v>
      </c>
      <c r="C18" s="25">
        <v>1.078</v>
      </c>
      <c r="D18" s="307">
        <f t="shared" si="1"/>
        <v>57.239</v>
      </c>
      <c r="E18" s="169">
        <v>56.37</v>
      </c>
      <c r="F18" s="75">
        <f t="shared" si="2"/>
        <v>98.48180436415731</v>
      </c>
      <c r="G18" s="68">
        <v>56</v>
      </c>
      <c r="H18" s="103">
        <f t="shared" si="0"/>
        <v>0.36999999999999744</v>
      </c>
      <c r="I18" s="74">
        <v>2274.59</v>
      </c>
      <c r="J18" s="75">
        <v>2245.4</v>
      </c>
      <c r="K18" s="103">
        <f t="shared" si="3"/>
        <v>29.190000000000055</v>
      </c>
      <c r="L18" s="74">
        <f t="shared" si="4"/>
        <v>403.51073265921593</v>
      </c>
      <c r="M18" s="75">
        <f t="shared" si="5"/>
        <v>400.9642857142858</v>
      </c>
      <c r="N18" s="103">
        <f t="shared" si="6"/>
        <v>2.5464469449301532</v>
      </c>
    </row>
    <row r="19" spans="1:14" s="143" customFormat="1" ht="15">
      <c r="A19" s="77" t="s">
        <v>14</v>
      </c>
      <c r="B19" s="238">
        <v>7.742</v>
      </c>
      <c r="C19" s="25"/>
      <c r="D19" s="307">
        <f t="shared" si="1"/>
        <v>7.742</v>
      </c>
      <c r="E19" s="169">
        <v>7.49</v>
      </c>
      <c r="F19" s="75">
        <f t="shared" si="2"/>
        <v>96.74502712477397</v>
      </c>
      <c r="G19" s="68">
        <v>6.989</v>
      </c>
      <c r="H19" s="103">
        <f t="shared" si="0"/>
        <v>0.5010000000000003</v>
      </c>
      <c r="I19" s="74">
        <v>308.8</v>
      </c>
      <c r="J19" s="75">
        <v>326.1</v>
      </c>
      <c r="K19" s="103">
        <f t="shared" si="3"/>
        <v>-17.30000000000001</v>
      </c>
      <c r="L19" s="74">
        <f t="shared" si="4"/>
        <v>412.28304405874496</v>
      </c>
      <c r="M19" s="75">
        <f t="shared" si="5"/>
        <v>466.5903562741451</v>
      </c>
      <c r="N19" s="103">
        <f t="shared" si="6"/>
        <v>-54.307312215400145</v>
      </c>
    </row>
    <row r="20" spans="1:14" s="143" customFormat="1" ht="15" hidden="1">
      <c r="A20" s="77" t="s">
        <v>15</v>
      </c>
      <c r="B20" s="238"/>
      <c r="C20" s="25"/>
      <c r="D20" s="307">
        <f t="shared" si="1"/>
        <v>0</v>
      </c>
      <c r="E20" s="169"/>
      <c r="F20" s="75" t="e">
        <f t="shared" si="2"/>
        <v>#DIV/0!</v>
      </c>
      <c r="G20" s="68"/>
      <c r="H20" s="103">
        <f t="shared" si="0"/>
        <v>0</v>
      </c>
      <c r="I20" s="266"/>
      <c r="J20" s="75"/>
      <c r="K20" s="103">
        <f t="shared" si="3"/>
        <v>0</v>
      </c>
      <c r="L20" s="74">
        <f t="shared" si="4"/>
      </c>
      <c r="M20" s="75">
        <f t="shared" si="5"/>
      </c>
      <c r="N20" s="103" t="e">
        <f t="shared" si="6"/>
        <v>#VALUE!</v>
      </c>
    </row>
    <row r="21" spans="1:14" s="143" customFormat="1" ht="15">
      <c r="A21" s="77" t="s">
        <v>16</v>
      </c>
      <c r="B21" s="238">
        <v>116.51</v>
      </c>
      <c r="C21" s="25">
        <v>1.76</v>
      </c>
      <c r="D21" s="307">
        <f t="shared" si="1"/>
        <v>114.75</v>
      </c>
      <c r="E21" s="169">
        <v>113.2</v>
      </c>
      <c r="F21" s="75">
        <f t="shared" si="2"/>
        <v>98.64923747276688</v>
      </c>
      <c r="G21" s="75">
        <v>102.6</v>
      </c>
      <c r="H21" s="103">
        <f t="shared" si="0"/>
        <v>10.600000000000009</v>
      </c>
      <c r="I21" s="74">
        <v>4926.4</v>
      </c>
      <c r="J21" s="75">
        <v>4514.4</v>
      </c>
      <c r="K21" s="103">
        <f t="shared" si="3"/>
        <v>412</v>
      </c>
      <c r="L21" s="74">
        <f t="shared" si="4"/>
        <v>435.1943462897526</v>
      </c>
      <c r="M21" s="75">
        <f t="shared" si="5"/>
        <v>440</v>
      </c>
      <c r="N21" s="103">
        <f t="shared" si="6"/>
        <v>-4.805653710247384</v>
      </c>
    </row>
    <row r="22" spans="1:14" s="143" customFormat="1" ht="15" hidden="1">
      <c r="A22" s="77" t="s">
        <v>17</v>
      </c>
      <c r="B22" s="238"/>
      <c r="C22" s="25"/>
      <c r="D22" s="307">
        <f t="shared" si="1"/>
        <v>0</v>
      </c>
      <c r="E22" s="169"/>
      <c r="F22" s="75" t="e">
        <f t="shared" si="2"/>
        <v>#DIV/0!</v>
      </c>
      <c r="G22" s="75"/>
      <c r="H22" s="103">
        <f t="shared" si="0"/>
        <v>0</v>
      </c>
      <c r="I22" s="74"/>
      <c r="J22" s="75"/>
      <c r="K22" s="103">
        <f t="shared" si="3"/>
        <v>0</v>
      </c>
      <c r="L22" s="74">
        <f t="shared" si="4"/>
      </c>
      <c r="M22" s="75">
        <f t="shared" si="5"/>
      </c>
      <c r="N22" s="103" t="e">
        <f t="shared" si="6"/>
        <v>#VALUE!</v>
      </c>
    </row>
    <row r="23" spans="1:14" s="143" customFormat="1" ht="15">
      <c r="A23" s="77" t="s">
        <v>18</v>
      </c>
      <c r="B23" s="238">
        <v>12</v>
      </c>
      <c r="C23" s="25"/>
      <c r="D23" s="307">
        <f t="shared" si="1"/>
        <v>12</v>
      </c>
      <c r="E23" s="169">
        <v>10.62</v>
      </c>
      <c r="F23" s="75">
        <f t="shared" si="2"/>
        <v>88.49999999999999</v>
      </c>
      <c r="G23" s="75">
        <v>9.7</v>
      </c>
      <c r="H23" s="103">
        <f t="shared" si="0"/>
        <v>0.9199999999999999</v>
      </c>
      <c r="I23" s="74">
        <v>447.99</v>
      </c>
      <c r="J23" s="75">
        <v>432.8</v>
      </c>
      <c r="K23" s="103">
        <f t="shared" si="3"/>
        <v>15.189999999999998</v>
      </c>
      <c r="L23" s="74">
        <f t="shared" si="4"/>
        <v>421.83615819209047</v>
      </c>
      <c r="M23" s="75">
        <f t="shared" si="5"/>
        <v>446.18556701030934</v>
      </c>
      <c r="N23" s="103">
        <f t="shared" si="6"/>
        <v>-24.349408818218876</v>
      </c>
    </row>
    <row r="24" spans="1:14" s="143" customFormat="1" ht="15.75" hidden="1">
      <c r="A24" s="77" t="s">
        <v>19</v>
      </c>
      <c r="B24" s="238"/>
      <c r="C24" s="25"/>
      <c r="D24" s="307">
        <f t="shared" si="1"/>
        <v>0</v>
      </c>
      <c r="E24" s="169"/>
      <c r="F24" s="75" t="e">
        <f t="shared" si="2"/>
        <v>#DIV/0!</v>
      </c>
      <c r="G24" s="75"/>
      <c r="H24" s="103">
        <f t="shared" si="0"/>
        <v>0</v>
      </c>
      <c r="I24" s="96"/>
      <c r="J24" s="68"/>
      <c r="K24" s="69">
        <f t="shared" si="3"/>
        <v>0</v>
      </c>
      <c r="L24" s="74">
        <f t="shared" si="4"/>
      </c>
      <c r="M24" s="75">
        <f t="shared" si="5"/>
      </c>
      <c r="N24" s="69" t="e">
        <f t="shared" si="6"/>
        <v>#VALUE!</v>
      </c>
    </row>
    <row r="25" spans="1:14" s="143" customFormat="1" ht="15.75" hidden="1">
      <c r="A25" s="77"/>
      <c r="B25" s="238"/>
      <c r="C25" s="25"/>
      <c r="D25" s="307">
        <f t="shared" si="1"/>
        <v>0</v>
      </c>
      <c r="E25" s="169"/>
      <c r="F25" s="75" t="e">
        <f t="shared" si="2"/>
        <v>#DIV/0!</v>
      </c>
      <c r="G25" s="75"/>
      <c r="H25" s="103"/>
      <c r="I25" s="96"/>
      <c r="J25" s="68"/>
      <c r="K25" s="69"/>
      <c r="L25" s="74">
        <f t="shared" si="4"/>
      </c>
      <c r="M25" s="75">
        <f t="shared" si="5"/>
      </c>
      <c r="N25" s="69" t="e">
        <f t="shared" si="6"/>
        <v>#VALUE!</v>
      </c>
    </row>
    <row r="26" spans="1:14" s="46" customFormat="1" ht="15.75" hidden="1">
      <c r="A26" s="165" t="s">
        <v>20</v>
      </c>
      <c r="B26" s="237"/>
      <c r="C26" s="24">
        <f>SUM(C27:C36)-C30</f>
        <v>0</v>
      </c>
      <c r="D26" s="306">
        <f t="shared" si="1"/>
        <v>0</v>
      </c>
      <c r="E26" s="168">
        <f>SUM(E27:E36)-E30</f>
        <v>0</v>
      </c>
      <c r="F26" s="41" t="e">
        <f t="shared" si="2"/>
        <v>#DIV/0!</v>
      </c>
      <c r="G26" s="67"/>
      <c r="H26" s="69">
        <f t="shared" si="0"/>
        <v>0</v>
      </c>
      <c r="I26" s="175">
        <f>SUM(I27:I36)-I30</f>
        <v>0</v>
      </c>
      <c r="J26" s="67"/>
      <c r="K26" s="69">
        <f t="shared" si="3"/>
        <v>0</v>
      </c>
      <c r="L26" s="44">
        <f t="shared" si="4"/>
      </c>
      <c r="M26" s="41">
        <f t="shared" si="5"/>
      </c>
      <c r="N26" s="69" t="e">
        <f t="shared" si="6"/>
        <v>#VALUE!</v>
      </c>
    </row>
    <row r="27" spans="1:14" s="143" customFormat="1" ht="15.75" hidden="1">
      <c r="A27" s="77" t="s">
        <v>61</v>
      </c>
      <c r="B27" s="238"/>
      <c r="C27" s="25"/>
      <c r="D27" s="307">
        <f t="shared" si="1"/>
        <v>0</v>
      </c>
      <c r="E27" s="169"/>
      <c r="F27" s="75" t="e">
        <f t="shared" si="2"/>
        <v>#DIV/0!</v>
      </c>
      <c r="G27" s="75"/>
      <c r="H27" s="103">
        <f t="shared" si="0"/>
        <v>0</v>
      </c>
      <c r="I27" s="74"/>
      <c r="J27" s="68"/>
      <c r="K27" s="69">
        <f t="shared" si="3"/>
        <v>0</v>
      </c>
      <c r="L27" s="74">
        <f t="shared" si="4"/>
      </c>
      <c r="M27" s="75">
        <f t="shared" si="5"/>
      </c>
      <c r="N27" s="69" t="e">
        <f t="shared" si="6"/>
        <v>#VALUE!</v>
      </c>
    </row>
    <row r="28" spans="1:14" s="143" customFormat="1" ht="15.75" hidden="1">
      <c r="A28" s="77" t="s">
        <v>21</v>
      </c>
      <c r="B28" s="238"/>
      <c r="C28" s="25"/>
      <c r="D28" s="307">
        <f t="shared" si="1"/>
        <v>0</v>
      </c>
      <c r="E28" s="169"/>
      <c r="F28" s="75" t="e">
        <f t="shared" si="2"/>
        <v>#DIV/0!</v>
      </c>
      <c r="G28" s="75"/>
      <c r="H28" s="103">
        <f t="shared" si="0"/>
        <v>0</v>
      </c>
      <c r="I28" s="74"/>
      <c r="J28" s="68"/>
      <c r="K28" s="69">
        <f t="shared" si="3"/>
        <v>0</v>
      </c>
      <c r="L28" s="74">
        <f t="shared" si="4"/>
      </c>
      <c r="M28" s="75">
        <f t="shared" si="5"/>
      </c>
      <c r="N28" s="69" t="e">
        <f t="shared" si="6"/>
        <v>#VALUE!</v>
      </c>
    </row>
    <row r="29" spans="1:14" s="143" customFormat="1" ht="15.75" hidden="1">
      <c r="A29" s="77" t="s">
        <v>22</v>
      </c>
      <c r="B29" s="238"/>
      <c r="C29" s="25"/>
      <c r="D29" s="307">
        <f t="shared" si="1"/>
        <v>0</v>
      </c>
      <c r="E29" s="169"/>
      <c r="F29" s="75" t="e">
        <f t="shared" si="2"/>
        <v>#DIV/0!</v>
      </c>
      <c r="G29" s="75"/>
      <c r="H29" s="103">
        <f t="shared" si="0"/>
        <v>0</v>
      </c>
      <c r="I29" s="74"/>
      <c r="J29" s="68"/>
      <c r="K29" s="69">
        <f t="shared" si="3"/>
        <v>0</v>
      </c>
      <c r="L29" s="74">
        <f t="shared" si="4"/>
      </c>
      <c r="M29" s="75">
        <f t="shared" si="5"/>
      </c>
      <c r="N29" s="69" t="e">
        <f t="shared" si="6"/>
        <v>#VALUE!</v>
      </c>
    </row>
    <row r="30" spans="1:14" s="143" customFormat="1" ht="15.75" hidden="1">
      <c r="A30" s="77" t="s">
        <v>62</v>
      </c>
      <c r="B30" s="238"/>
      <c r="C30" s="25"/>
      <c r="D30" s="307">
        <f t="shared" si="1"/>
        <v>0</v>
      </c>
      <c r="E30" s="169"/>
      <c r="F30" s="75" t="e">
        <f t="shared" si="2"/>
        <v>#DIV/0!</v>
      </c>
      <c r="G30" s="75"/>
      <c r="H30" s="103">
        <f t="shared" si="0"/>
        <v>0</v>
      </c>
      <c r="I30" s="74"/>
      <c r="J30" s="75"/>
      <c r="K30" s="69">
        <f t="shared" si="3"/>
        <v>0</v>
      </c>
      <c r="L30" s="74">
        <f t="shared" si="4"/>
      </c>
      <c r="M30" s="75">
        <f t="shared" si="5"/>
      </c>
      <c r="N30" s="69" t="e">
        <f t="shared" si="6"/>
        <v>#VALUE!</v>
      </c>
    </row>
    <row r="31" spans="1:14" s="143" customFormat="1" ht="15.75" hidden="1">
      <c r="A31" s="77" t="s">
        <v>23</v>
      </c>
      <c r="B31" s="238"/>
      <c r="C31" s="25"/>
      <c r="D31" s="307">
        <f t="shared" si="1"/>
        <v>0</v>
      </c>
      <c r="E31" s="169"/>
      <c r="F31" s="75" t="e">
        <f t="shared" si="2"/>
        <v>#DIV/0!</v>
      </c>
      <c r="G31" s="75"/>
      <c r="H31" s="103">
        <f t="shared" si="0"/>
        <v>0</v>
      </c>
      <c r="I31" s="74"/>
      <c r="J31" s="75"/>
      <c r="K31" s="69">
        <f t="shared" si="3"/>
        <v>0</v>
      </c>
      <c r="L31" s="74">
        <f t="shared" si="4"/>
      </c>
      <c r="M31" s="75">
        <f t="shared" si="5"/>
      </c>
      <c r="N31" s="69" t="e">
        <f t="shared" si="6"/>
        <v>#VALUE!</v>
      </c>
    </row>
    <row r="32" spans="1:14" s="143" customFormat="1" ht="15.75" hidden="1">
      <c r="A32" s="77" t="s">
        <v>24</v>
      </c>
      <c r="B32" s="238"/>
      <c r="C32" s="25"/>
      <c r="D32" s="307">
        <f t="shared" si="1"/>
        <v>0</v>
      </c>
      <c r="E32" s="169"/>
      <c r="F32" s="75" t="e">
        <f t="shared" si="2"/>
        <v>#DIV/0!</v>
      </c>
      <c r="G32" s="75"/>
      <c r="H32" s="103">
        <f t="shared" si="0"/>
        <v>0</v>
      </c>
      <c r="I32" s="74"/>
      <c r="J32" s="75"/>
      <c r="K32" s="69">
        <f t="shared" si="3"/>
        <v>0</v>
      </c>
      <c r="L32" s="74">
        <f t="shared" si="4"/>
      </c>
      <c r="M32" s="75">
        <f t="shared" si="5"/>
      </c>
      <c r="N32" s="69" t="e">
        <f t="shared" si="6"/>
        <v>#VALUE!</v>
      </c>
    </row>
    <row r="33" spans="1:14" s="143" customFormat="1" ht="15.75" hidden="1">
      <c r="A33" s="77" t="s">
        <v>25</v>
      </c>
      <c r="B33" s="238"/>
      <c r="C33" s="25"/>
      <c r="D33" s="307">
        <f t="shared" si="1"/>
        <v>0</v>
      </c>
      <c r="E33" s="169"/>
      <c r="F33" s="75" t="e">
        <f t="shared" si="2"/>
        <v>#DIV/0!</v>
      </c>
      <c r="G33" s="75"/>
      <c r="H33" s="103">
        <f t="shared" si="0"/>
        <v>0</v>
      </c>
      <c r="I33" s="74"/>
      <c r="J33" s="75"/>
      <c r="K33" s="69">
        <f t="shared" si="3"/>
        <v>0</v>
      </c>
      <c r="L33" s="74">
        <f t="shared" si="4"/>
      </c>
      <c r="M33" s="75">
        <f t="shared" si="5"/>
      </c>
      <c r="N33" s="69" t="s">
        <v>100</v>
      </c>
    </row>
    <row r="34" spans="1:14" s="143" customFormat="1" ht="15.75" hidden="1">
      <c r="A34" s="77" t="s">
        <v>26</v>
      </c>
      <c r="B34" s="238"/>
      <c r="C34" s="25"/>
      <c r="D34" s="307">
        <f t="shared" si="1"/>
        <v>0</v>
      </c>
      <c r="E34" s="169"/>
      <c r="F34" s="75" t="e">
        <f t="shared" si="2"/>
        <v>#DIV/0!</v>
      </c>
      <c r="G34" s="75"/>
      <c r="H34" s="103">
        <f t="shared" si="0"/>
        <v>0</v>
      </c>
      <c r="I34" s="74"/>
      <c r="J34" s="75"/>
      <c r="K34" s="69">
        <f t="shared" si="3"/>
        <v>0</v>
      </c>
      <c r="L34" s="74">
        <f t="shared" si="4"/>
      </c>
      <c r="M34" s="75">
        <f t="shared" si="5"/>
      </c>
      <c r="N34" s="69" t="s">
        <v>100</v>
      </c>
    </row>
    <row r="35" spans="1:14" s="143" customFormat="1" ht="15.75" hidden="1">
      <c r="A35" s="77" t="s">
        <v>27</v>
      </c>
      <c r="B35" s="238"/>
      <c r="C35" s="25"/>
      <c r="D35" s="307">
        <f t="shared" si="1"/>
        <v>0</v>
      </c>
      <c r="E35" s="169"/>
      <c r="F35" s="75" t="e">
        <f t="shared" si="2"/>
        <v>#DIV/0!</v>
      </c>
      <c r="G35" s="75"/>
      <c r="H35" s="103">
        <f t="shared" si="0"/>
        <v>0</v>
      </c>
      <c r="I35" s="74"/>
      <c r="J35" s="75"/>
      <c r="K35" s="69">
        <f t="shared" si="3"/>
        <v>0</v>
      </c>
      <c r="L35" s="74">
        <f t="shared" si="4"/>
      </c>
      <c r="M35" s="75">
        <f t="shared" si="5"/>
      </c>
      <c r="N35" s="69" t="s">
        <v>100</v>
      </c>
    </row>
    <row r="36" spans="1:14" s="143" customFormat="1" ht="15.75" hidden="1">
      <c r="A36" s="77" t="s">
        <v>28</v>
      </c>
      <c r="B36" s="238"/>
      <c r="C36" s="25"/>
      <c r="D36" s="307">
        <f t="shared" si="1"/>
        <v>0</v>
      </c>
      <c r="E36" s="169"/>
      <c r="F36" s="75" t="e">
        <f t="shared" si="2"/>
        <v>#DIV/0!</v>
      </c>
      <c r="G36" s="75"/>
      <c r="H36" s="103">
        <f t="shared" si="0"/>
        <v>0</v>
      </c>
      <c r="I36" s="74"/>
      <c r="J36" s="75"/>
      <c r="K36" s="69">
        <f t="shared" si="3"/>
        <v>0</v>
      </c>
      <c r="L36" s="74">
        <f t="shared" si="4"/>
      </c>
      <c r="M36" s="75">
        <f t="shared" si="5"/>
      </c>
      <c r="N36" s="69" t="s">
        <v>100</v>
      </c>
    </row>
    <row r="37" spans="1:15" s="46" customFormat="1" ht="15.75">
      <c r="A37" s="165" t="s">
        <v>93</v>
      </c>
      <c r="B37" s="237">
        <v>223.104</v>
      </c>
      <c r="C37" s="24">
        <f>SUM(C38:C44)</f>
        <v>0.1</v>
      </c>
      <c r="D37" s="306">
        <f t="shared" si="1"/>
        <v>223.00400000000002</v>
      </c>
      <c r="E37" s="168">
        <f>SUM(E38:E45)</f>
        <v>209.52</v>
      </c>
      <c r="F37" s="41">
        <f t="shared" si="2"/>
        <v>93.95347168660652</v>
      </c>
      <c r="G37" s="168">
        <v>195.3</v>
      </c>
      <c r="H37" s="69">
        <f t="shared" si="0"/>
        <v>14.219999999999999</v>
      </c>
      <c r="I37" s="175">
        <f>SUM(I38:I45)</f>
        <v>9985.5</v>
      </c>
      <c r="J37" s="175">
        <v>10904.9</v>
      </c>
      <c r="K37" s="69">
        <f>I37-J37</f>
        <v>-919.3999999999996</v>
      </c>
      <c r="L37" s="44">
        <f>IF(E37&gt;0,I37/E37*10,"")</f>
        <v>476.58934707903774</v>
      </c>
      <c r="M37" s="41">
        <f t="shared" si="5"/>
        <v>558.3666154633896</v>
      </c>
      <c r="N37" s="69">
        <f>L37-M37</f>
        <v>-81.77726838435188</v>
      </c>
      <c r="O37" s="95"/>
    </row>
    <row r="38" spans="1:14" s="143" customFormat="1" ht="15" hidden="1">
      <c r="A38" s="77" t="s">
        <v>63</v>
      </c>
      <c r="B38" s="238"/>
      <c r="C38" s="25"/>
      <c r="D38" s="307">
        <f t="shared" si="1"/>
        <v>0</v>
      </c>
      <c r="E38" s="169"/>
      <c r="F38" s="75" t="e">
        <f t="shared" si="2"/>
        <v>#DIV/0!</v>
      </c>
      <c r="G38" s="68"/>
      <c r="H38" s="97">
        <f t="shared" si="0"/>
        <v>0</v>
      </c>
      <c r="I38" s="96"/>
      <c r="J38" s="68"/>
      <c r="K38" s="97">
        <f t="shared" si="3"/>
        <v>0</v>
      </c>
      <c r="L38" s="74">
        <f t="shared" si="4"/>
      </c>
      <c r="M38" s="75">
        <f t="shared" si="5"/>
      </c>
      <c r="N38" s="97" t="e">
        <f aca="true" t="shared" si="7" ref="N38:N101">L38-M38</f>
        <v>#VALUE!</v>
      </c>
    </row>
    <row r="39" spans="1:14" s="143" customFormat="1" ht="15" hidden="1">
      <c r="A39" s="77" t="s">
        <v>67</v>
      </c>
      <c r="B39" s="238"/>
      <c r="C39" s="25"/>
      <c r="D39" s="307">
        <f t="shared" si="1"/>
        <v>0</v>
      </c>
      <c r="E39" s="169"/>
      <c r="F39" s="75" t="e">
        <f t="shared" si="2"/>
        <v>#DIV/0!</v>
      </c>
      <c r="G39" s="68"/>
      <c r="H39" s="97">
        <f t="shared" si="0"/>
        <v>0</v>
      </c>
      <c r="I39" s="96"/>
      <c r="J39" s="68"/>
      <c r="K39" s="97">
        <f t="shared" si="3"/>
        <v>0</v>
      </c>
      <c r="L39" s="74">
        <f t="shared" si="4"/>
      </c>
      <c r="M39" s="75">
        <f t="shared" si="5"/>
      </c>
      <c r="N39" s="97" t="e">
        <f t="shared" si="7"/>
        <v>#VALUE!</v>
      </c>
    </row>
    <row r="40" spans="1:14" s="49" customFormat="1" ht="15" hidden="1">
      <c r="A40" s="166" t="s">
        <v>116</v>
      </c>
      <c r="B40" s="239"/>
      <c r="C40" s="26"/>
      <c r="D40" s="307">
        <f t="shared" si="1"/>
        <v>0</v>
      </c>
      <c r="E40" s="171"/>
      <c r="F40" s="75" t="e">
        <f t="shared" si="2"/>
        <v>#DIV/0!</v>
      </c>
      <c r="G40" s="99"/>
      <c r="H40" s="100">
        <f>E40-G40</f>
        <v>0</v>
      </c>
      <c r="I40" s="176"/>
      <c r="J40" s="99"/>
      <c r="K40" s="100">
        <f>I40-J40</f>
        <v>0</v>
      </c>
      <c r="L40" s="74">
        <f t="shared" si="4"/>
      </c>
      <c r="M40" s="75">
        <f t="shared" si="5"/>
      </c>
      <c r="N40" s="100" t="e">
        <f>L40-M40</f>
        <v>#VALUE!</v>
      </c>
    </row>
    <row r="41" spans="1:14" s="143" customFormat="1" ht="15">
      <c r="A41" s="77" t="s">
        <v>30</v>
      </c>
      <c r="B41" s="238">
        <v>201.151</v>
      </c>
      <c r="C41" s="25">
        <v>0.1</v>
      </c>
      <c r="D41" s="307">
        <f t="shared" si="1"/>
        <v>201.05100000000002</v>
      </c>
      <c r="E41" s="169">
        <v>187.9</v>
      </c>
      <c r="F41" s="75">
        <f t="shared" si="2"/>
        <v>93.45887361913145</v>
      </c>
      <c r="G41" s="25">
        <v>176.9</v>
      </c>
      <c r="H41" s="97">
        <f>E41-G41</f>
        <v>11</v>
      </c>
      <c r="I41" s="96">
        <v>9083.7</v>
      </c>
      <c r="J41" s="68">
        <v>9912.6</v>
      </c>
      <c r="K41" s="100">
        <f>I41-J41</f>
        <v>-828.8999999999996</v>
      </c>
      <c r="L41" s="74">
        <f t="shared" si="4"/>
        <v>483.4326769558276</v>
      </c>
      <c r="M41" s="75">
        <f t="shared" si="5"/>
        <v>560.3504804974561</v>
      </c>
      <c r="N41" s="97">
        <f t="shared" si="7"/>
        <v>-76.91780354162853</v>
      </c>
    </row>
    <row r="42" spans="1:14" s="143" customFormat="1" ht="15" hidden="1">
      <c r="A42" s="77" t="s">
        <v>31</v>
      </c>
      <c r="B42" s="238"/>
      <c r="C42" s="25"/>
      <c r="D42" s="307">
        <f t="shared" si="1"/>
        <v>0</v>
      </c>
      <c r="E42" s="169"/>
      <c r="F42" s="75" t="e">
        <f t="shared" si="2"/>
        <v>#DIV/0!</v>
      </c>
      <c r="G42" s="25"/>
      <c r="H42" s="97">
        <f t="shared" si="0"/>
        <v>0</v>
      </c>
      <c r="I42" s="96"/>
      <c r="J42" s="68"/>
      <c r="K42" s="97">
        <f>I42-J42</f>
        <v>0</v>
      </c>
      <c r="L42" s="74">
        <f t="shared" si="4"/>
      </c>
      <c r="M42" s="75">
        <f t="shared" si="5"/>
      </c>
      <c r="N42" s="97" t="e">
        <f t="shared" si="7"/>
        <v>#VALUE!</v>
      </c>
    </row>
    <row r="43" spans="1:14" s="143" customFormat="1" ht="15">
      <c r="A43" s="77" t="s">
        <v>32</v>
      </c>
      <c r="B43" s="238">
        <v>2.5</v>
      </c>
      <c r="C43" s="25"/>
      <c r="D43" s="307">
        <v>2.62</v>
      </c>
      <c r="E43" s="169">
        <v>2.62</v>
      </c>
      <c r="F43" s="75">
        <f t="shared" si="2"/>
        <v>100</v>
      </c>
      <c r="G43" s="25">
        <v>0.5</v>
      </c>
      <c r="H43" s="97">
        <f t="shared" si="0"/>
        <v>2.12</v>
      </c>
      <c r="I43" s="96">
        <v>93.4</v>
      </c>
      <c r="J43" s="68">
        <v>27.5</v>
      </c>
      <c r="K43" s="97">
        <f t="shared" si="3"/>
        <v>65.9</v>
      </c>
      <c r="L43" s="74">
        <f t="shared" si="4"/>
        <v>356.48854961832063</v>
      </c>
      <c r="M43" s="75">
        <f t="shared" si="5"/>
        <v>550</v>
      </c>
      <c r="N43" s="97">
        <f t="shared" si="7"/>
        <v>-193.51145038167937</v>
      </c>
    </row>
    <row r="44" spans="1:14" s="143" customFormat="1" ht="15">
      <c r="A44" s="77" t="s">
        <v>33</v>
      </c>
      <c r="B44" s="238">
        <v>19.336</v>
      </c>
      <c r="C44" s="25"/>
      <c r="D44" s="307">
        <f>B44-C44</f>
        <v>19.336</v>
      </c>
      <c r="E44" s="169">
        <v>19</v>
      </c>
      <c r="F44" s="75">
        <f t="shared" si="2"/>
        <v>98.26230864708316</v>
      </c>
      <c r="G44" s="25">
        <v>17.9</v>
      </c>
      <c r="H44" s="97">
        <f t="shared" si="0"/>
        <v>1.1000000000000014</v>
      </c>
      <c r="I44" s="96">
        <v>808.4</v>
      </c>
      <c r="J44" s="68">
        <v>964.8</v>
      </c>
      <c r="K44" s="97">
        <f t="shared" si="3"/>
        <v>-156.39999999999998</v>
      </c>
      <c r="L44" s="74">
        <f t="shared" si="4"/>
        <v>425.4736842105263</v>
      </c>
      <c r="M44" s="75">
        <f t="shared" si="5"/>
        <v>538.9944134078213</v>
      </c>
      <c r="N44" s="97">
        <f t="shared" si="7"/>
        <v>-113.520729197295</v>
      </c>
    </row>
    <row r="45" spans="1:14" s="143" customFormat="1" ht="15.75" hidden="1">
      <c r="A45" s="77" t="s">
        <v>102</v>
      </c>
      <c r="B45" s="238"/>
      <c r="C45" s="25"/>
      <c r="D45" s="307">
        <f t="shared" si="1"/>
        <v>0</v>
      </c>
      <c r="E45" s="169"/>
      <c r="F45" s="75" t="e">
        <f t="shared" si="2"/>
        <v>#DIV/0!</v>
      </c>
      <c r="G45" s="68"/>
      <c r="H45" s="97">
        <f t="shared" si="0"/>
        <v>0</v>
      </c>
      <c r="I45" s="96"/>
      <c r="J45" s="68"/>
      <c r="K45" s="97"/>
      <c r="L45" s="74">
        <f t="shared" si="4"/>
      </c>
      <c r="M45" s="75">
        <f t="shared" si="5"/>
      </c>
      <c r="N45" s="69" t="e">
        <f>L45-M45</f>
        <v>#VALUE!</v>
      </c>
    </row>
    <row r="46" spans="1:14" s="46" customFormat="1" ht="15.75">
      <c r="A46" s="165" t="s">
        <v>98</v>
      </c>
      <c r="B46" s="237">
        <v>49.688</v>
      </c>
      <c r="C46" s="27">
        <f>SUM(C47:C53)</f>
        <v>1.1</v>
      </c>
      <c r="D46" s="306">
        <f t="shared" si="1"/>
        <v>48.588</v>
      </c>
      <c r="E46" s="172">
        <f>SUM(E47:E53)</f>
        <v>41.68299999999999</v>
      </c>
      <c r="F46" s="41">
        <f t="shared" si="2"/>
        <v>85.78867210010701</v>
      </c>
      <c r="G46" s="101">
        <v>38.1</v>
      </c>
      <c r="H46" s="69">
        <f t="shared" si="0"/>
        <v>3.5829999999999913</v>
      </c>
      <c r="I46" s="177">
        <f>SUM(I47:I53)</f>
        <v>2362.333</v>
      </c>
      <c r="J46" s="101">
        <v>2505.3</v>
      </c>
      <c r="K46" s="69">
        <f>I46-J46</f>
        <v>-142.9670000000001</v>
      </c>
      <c r="L46" s="44">
        <f t="shared" si="4"/>
        <v>566.7377587985511</v>
      </c>
      <c r="M46" s="41">
        <f t="shared" si="5"/>
        <v>657.5590551181102</v>
      </c>
      <c r="N46" s="102">
        <f t="shared" si="7"/>
        <v>-90.82129631955911</v>
      </c>
    </row>
    <row r="47" spans="1:14" s="143" customFormat="1" ht="15" hidden="1">
      <c r="A47" s="77" t="s">
        <v>64</v>
      </c>
      <c r="B47" s="238"/>
      <c r="C47" s="25"/>
      <c r="D47" s="307">
        <f t="shared" si="1"/>
        <v>0</v>
      </c>
      <c r="E47" s="169"/>
      <c r="F47" s="75" t="e">
        <f t="shared" si="2"/>
        <v>#DIV/0!</v>
      </c>
      <c r="G47" s="68"/>
      <c r="H47" s="97">
        <f t="shared" si="0"/>
        <v>0</v>
      </c>
      <c r="I47" s="96"/>
      <c r="J47" s="68"/>
      <c r="K47" s="97">
        <f t="shared" si="3"/>
        <v>0</v>
      </c>
      <c r="L47" s="74">
        <f t="shared" si="4"/>
      </c>
      <c r="M47" s="75">
        <f t="shared" si="5"/>
      </c>
      <c r="N47" s="103" t="e">
        <f t="shared" si="7"/>
        <v>#VALUE!</v>
      </c>
    </row>
    <row r="48" spans="1:14" s="143" customFormat="1" ht="15" hidden="1">
      <c r="A48" s="77" t="s">
        <v>65</v>
      </c>
      <c r="B48" s="238"/>
      <c r="C48" s="25"/>
      <c r="D48" s="307">
        <f t="shared" si="1"/>
        <v>0</v>
      </c>
      <c r="E48" s="169"/>
      <c r="F48" s="75" t="e">
        <f t="shared" si="2"/>
        <v>#DIV/0!</v>
      </c>
      <c r="G48" s="68"/>
      <c r="H48" s="97">
        <f t="shared" si="0"/>
        <v>0</v>
      </c>
      <c r="I48" s="96"/>
      <c r="J48" s="68"/>
      <c r="K48" s="97">
        <f t="shared" si="3"/>
        <v>0</v>
      </c>
      <c r="L48" s="74">
        <f t="shared" si="4"/>
      </c>
      <c r="M48" s="75">
        <f t="shared" si="5"/>
      </c>
      <c r="N48" s="103" t="e">
        <f t="shared" si="7"/>
        <v>#VALUE!</v>
      </c>
    </row>
    <row r="49" spans="1:14" s="143" customFormat="1" ht="15" hidden="1">
      <c r="A49" s="77" t="s">
        <v>66</v>
      </c>
      <c r="B49" s="238"/>
      <c r="C49" s="25"/>
      <c r="D49" s="307">
        <f t="shared" si="1"/>
        <v>0</v>
      </c>
      <c r="E49" s="169"/>
      <c r="F49" s="75" t="e">
        <f t="shared" si="2"/>
        <v>#DIV/0!</v>
      </c>
      <c r="G49" s="68"/>
      <c r="H49" s="97">
        <f t="shared" si="0"/>
        <v>0</v>
      </c>
      <c r="I49" s="96"/>
      <c r="J49" s="68"/>
      <c r="K49" s="97">
        <f>I49-J49</f>
        <v>0</v>
      </c>
      <c r="L49" s="74">
        <f t="shared" si="4"/>
      </c>
      <c r="M49" s="75">
        <f t="shared" si="5"/>
      </c>
      <c r="N49" s="103" t="e">
        <f t="shared" si="7"/>
        <v>#VALUE!</v>
      </c>
    </row>
    <row r="50" spans="1:14" s="143" customFormat="1" ht="15">
      <c r="A50" s="77" t="s">
        <v>29</v>
      </c>
      <c r="B50" s="238">
        <v>6.267</v>
      </c>
      <c r="C50" s="25"/>
      <c r="D50" s="307">
        <f t="shared" si="1"/>
        <v>6.267</v>
      </c>
      <c r="E50" s="169">
        <v>6.052</v>
      </c>
      <c r="F50" s="75">
        <f t="shared" si="2"/>
        <v>96.56933141854157</v>
      </c>
      <c r="G50" s="68">
        <v>4.5</v>
      </c>
      <c r="H50" s="97">
        <f t="shared" si="0"/>
        <v>1.5519999999999996</v>
      </c>
      <c r="I50" s="96">
        <v>224.444</v>
      </c>
      <c r="J50" s="68">
        <v>215.6</v>
      </c>
      <c r="K50" s="97">
        <f>I50-J50</f>
        <v>8.843999999999994</v>
      </c>
      <c r="L50" s="74">
        <f t="shared" si="4"/>
        <v>370.85922009253136</v>
      </c>
      <c r="M50" s="75">
        <f>IF(G50&gt;0,J50/G50*10,"")</f>
        <v>479.1111111111111</v>
      </c>
      <c r="N50" s="103">
        <f t="shared" si="7"/>
        <v>-108.25189101857973</v>
      </c>
    </row>
    <row r="51" spans="1:14" s="143" customFormat="1" ht="15" hidden="1">
      <c r="A51" s="77" t="s">
        <v>68</v>
      </c>
      <c r="B51" s="238"/>
      <c r="C51" s="25"/>
      <c r="D51" s="307">
        <f t="shared" si="1"/>
        <v>0</v>
      </c>
      <c r="E51" s="169"/>
      <c r="F51" s="75" t="e">
        <f t="shared" si="2"/>
        <v>#DIV/0!</v>
      </c>
      <c r="G51" s="68"/>
      <c r="H51" s="97">
        <f t="shared" si="0"/>
        <v>0</v>
      </c>
      <c r="I51" s="96"/>
      <c r="J51" s="68"/>
      <c r="K51" s="97">
        <f>I51-J51</f>
        <v>0</v>
      </c>
      <c r="L51" s="74">
        <f t="shared" si="4"/>
      </c>
      <c r="M51" s="75">
        <f t="shared" si="5"/>
      </c>
      <c r="N51" s="103" t="e">
        <f t="shared" si="7"/>
        <v>#VALUE!</v>
      </c>
    </row>
    <row r="52" spans="1:14" s="143" customFormat="1" ht="15">
      <c r="A52" s="77" t="s">
        <v>69</v>
      </c>
      <c r="B52" s="238">
        <v>5.051</v>
      </c>
      <c r="C52" s="25">
        <v>1.1</v>
      </c>
      <c r="D52" s="307">
        <f t="shared" si="1"/>
        <v>3.951</v>
      </c>
      <c r="E52" s="169">
        <v>2.331</v>
      </c>
      <c r="F52" s="75">
        <f t="shared" si="2"/>
        <v>58.997722095671975</v>
      </c>
      <c r="G52" s="68">
        <v>2.8</v>
      </c>
      <c r="H52" s="97">
        <f t="shared" si="0"/>
        <v>-0.46899999999999986</v>
      </c>
      <c r="I52" s="96">
        <v>44.589</v>
      </c>
      <c r="J52" s="68">
        <v>83.9</v>
      </c>
      <c r="K52" s="97">
        <f>I52-J52</f>
        <v>-39.31100000000001</v>
      </c>
      <c r="L52" s="74">
        <f t="shared" si="4"/>
        <v>191.2870012870013</v>
      </c>
      <c r="M52" s="75">
        <f t="shared" si="5"/>
        <v>299.64285714285717</v>
      </c>
      <c r="N52" s="103">
        <f t="shared" si="7"/>
        <v>-108.35585585585588</v>
      </c>
    </row>
    <row r="53" spans="1:14" s="143" customFormat="1" ht="15">
      <c r="A53" s="77" t="s">
        <v>95</v>
      </c>
      <c r="B53" s="238">
        <v>38.369</v>
      </c>
      <c r="C53" s="25"/>
      <c r="D53" s="307">
        <f t="shared" si="1"/>
        <v>38.369</v>
      </c>
      <c r="E53" s="169">
        <v>33.3</v>
      </c>
      <c r="F53" s="75">
        <f t="shared" si="2"/>
        <v>86.78881388621022</v>
      </c>
      <c r="G53" s="68">
        <v>30.8</v>
      </c>
      <c r="H53" s="97">
        <f t="shared" si="0"/>
        <v>2.4999999999999964</v>
      </c>
      <c r="I53" s="96">
        <v>2093.3</v>
      </c>
      <c r="J53" s="68">
        <v>2205.8</v>
      </c>
      <c r="K53" s="97">
        <f>I53-J53</f>
        <v>-112.5</v>
      </c>
      <c r="L53" s="74">
        <f t="shared" si="4"/>
        <v>628.6186186186187</v>
      </c>
      <c r="M53" s="75">
        <f t="shared" si="5"/>
        <v>716.1688311688312</v>
      </c>
      <c r="N53" s="103">
        <f>L53-M53</f>
        <v>-87.55021255021245</v>
      </c>
    </row>
    <row r="54" spans="1:14" s="46" customFormat="1" ht="15.75">
      <c r="A54" s="43" t="s">
        <v>34</v>
      </c>
      <c r="B54" s="237">
        <v>251.569</v>
      </c>
      <c r="C54" s="28">
        <f>SUM(C55:C68)</f>
        <v>5.794</v>
      </c>
      <c r="D54" s="306">
        <f t="shared" si="1"/>
        <v>245.77499999999998</v>
      </c>
      <c r="E54" s="173">
        <f>SUM(E55:E68)</f>
        <v>239.247</v>
      </c>
      <c r="F54" s="41">
        <f t="shared" si="2"/>
        <v>97.34391211473911</v>
      </c>
      <c r="G54" s="41">
        <v>221.46999999999997</v>
      </c>
      <c r="H54" s="69">
        <f t="shared" si="0"/>
        <v>17.777000000000044</v>
      </c>
      <c r="I54" s="44">
        <f>SUM(I55:I68)</f>
        <v>8719.377</v>
      </c>
      <c r="J54" s="41">
        <v>7830.9</v>
      </c>
      <c r="K54" s="133">
        <f>SUM(K55:K68)</f>
        <v>888.4770000000003</v>
      </c>
      <c r="L54" s="44">
        <f t="shared" si="4"/>
        <v>364.45083950895935</v>
      </c>
      <c r="M54" s="41">
        <f t="shared" si="5"/>
        <v>353.58739332640994</v>
      </c>
      <c r="N54" s="128">
        <f t="shared" si="7"/>
        <v>10.86344618254941</v>
      </c>
    </row>
    <row r="55" spans="1:14" s="143" customFormat="1" ht="15">
      <c r="A55" s="72" t="s">
        <v>70</v>
      </c>
      <c r="B55" s="238">
        <v>52.89</v>
      </c>
      <c r="C55" s="25">
        <v>1</v>
      </c>
      <c r="D55" s="307">
        <f t="shared" si="1"/>
        <v>51.89</v>
      </c>
      <c r="E55" s="170">
        <v>51.72</v>
      </c>
      <c r="F55" s="75">
        <f t="shared" si="2"/>
        <v>99.67238388899595</v>
      </c>
      <c r="G55" s="75">
        <v>51</v>
      </c>
      <c r="H55" s="103">
        <f t="shared" si="0"/>
        <v>0.7199999999999989</v>
      </c>
      <c r="I55" s="74">
        <v>1593</v>
      </c>
      <c r="J55" s="75">
        <v>1330</v>
      </c>
      <c r="K55" s="131">
        <f t="shared" si="3"/>
        <v>263</v>
      </c>
      <c r="L55" s="74">
        <f t="shared" si="4"/>
        <v>308.0046403712297</v>
      </c>
      <c r="M55" s="75">
        <f t="shared" si="5"/>
        <v>260.78431372549016</v>
      </c>
      <c r="N55" s="131">
        <f t="shared" si="7"/>
        <v>47.22032664573953</v>
      </c>
    </row>
    <row r="56" spans="1:14" s="143" customFormat="1" ht="15" hidden="1">
      <c r="A56" s="72" t="s">
        <v>71</v>
      </c>
      <c r="B56" s="238"/>
      <c r="C56" s="25"/>
      <c r="D56" s="307">
        <f t="shared" si="1"/>
        <v>0</v>
      </c>
      <c r="E56" s="170"/>
      <c r="F56" s="75" t="e">
        <f t="shared" si="2"/>
        <v>#DIV/0!</v>
      </c>
      <c r="G56" s="75"/>
      <c r="H56" s="103">
        <f t="shared" si="0"/>
        <v>0</v>
      </c>
      <c r="I56" s="74"/>
      <c r="J56" s="75"/>
      <c r="K56" s="131">
        <f t="shared" si="3"/>
        <v>0</v>
      </c>
      <c r="L56" s="74">
        <f t="shared" si="4"/>
      </c>
      <c r="M56" s="75">
        <f t="shared" si="5"/>
      </c>
      <c r="N56" s="131" t="e">
        <f t="shared" si="7"/>
        <v>#VALUE!</v>
      </c>
    </row>
    <row r="57" spans="1:14" s="143" customFormat="1" ht="15">
      <c r="A57" s="72" t="s">
        <v>72</v>
      </c>
      <c r="B57" s="238">
        <v>24.027</v>
      </c>
      <c r="C57" s="25">
        <v>2.974</v>
      </c>
      <c r="D57" s="307">
        <f t="shared" si="1"/>
        <v>21.053</v>
      </c>
      <c r="E57" s="170">
        <v>20.806</v>
      </c>
      <c r="F57" s="75">
        <f t="shared" si="2"/>
        <v>98.82677053151569</v>
      </c>
      <c r="G57" s="75">
        <v>24.659</v>
      </c>
      <c r="H57" s="103">
        <f t="shared" si="0"/>
        <v>-3.852999999999998</v>
      </c>
      <c r="I57" s="74">
        <v>727.143</v>
      </c>
      <c r="J57" s="75">
        <v>1159</v>
      </c>
      <c r="K57" s="131">
        <f t="shared" si="3"/>
        <v>-431.85699999999997</v>
      </c>
      <c r="L57" s="74">
        <f t="shared" si="4"/>
        <v>349.4871671633183</v>
      </c>
      <c r="M57" s="75">
        <f t="shared" si="5"/>
        <v>470.01094934912203</v>
      </c>
      <c r="N57" s="131">
        <f t="shared" si="7"/>
        <v>-120.52378218580373</v>
      </c>
    </row>
    <row r="58" spans="1:14" s="143" customFormat="1" ht="15">
      <c r="A58" s="72" t="s">
        <v>73</v>
      </c>
      <c r="B58" s="238">
        <v>73.962</v>
      </c>
      <c r="C58" s="25"/>
      <c r="D58" s="307">
        <f t="shared" si="1"/>
        <v>73.962</v>
      </c>
      <c r="E58" s="170">
        <v>73.5</v>
      </c>
      <c r="F58" s="75">
        <f t="shared" si="2"/>
        <v>99.37535491198183</v>
      </c>
      <c r="G58" s="75">
        <v>63.2</v>
      </c>
      <c r="H58" s="103">
        <f t="shared" si="0"/>
        <v>10.299999999999997</v>
      </c>
      <c r="I58" s="74">
        <v>3102</v>
      </c>
      <c r="J58" s="75">
        <v>2294.5</v>
      </c>
      <c r="K58" s="131">
        <f t="shared" si="3"/>
        <v>807.5</v>
      </c>
      <c r="L58" s="74">
        <f t="shared" si="4"/>
        <v>422.04081632653066</v>
      </c>
      <c r="M58" s="75">
        <f t="shared" si="5"/>
        <v>363.05379746835445</v>
      </c>
      <c r="N58" s="131">
        <f t="shared" si="7"/>
        <v>58.987018858176214</v>
      </c>
    </row>
    <row r="59" spans="1:14" s="143" customFormat="1" ht="15" hidden="1">
      <c r="A59" s="72" t="s">
        <v>74</v>
      </c>
      <c r="B59" s="238"/>
      <c r="C59" s="25"/>
      <c r="D59" s="307">
        <f t="shared" si="1"/>
        <v>0</v>
      </c>
      <c r="E59" s="170"/>
      <c r="F59" s="75" t="e">
        <f t="shared" si="2"/>
        <v>#DIV/0!</v>
      </c>
      <c r="G59" s="75"/>
      <c r="H59" s="103">
        <f t="shared" si="0"/>
        <v>0</v>
      </c>
      <c r="I59" s="74"/>
      <c r="J59" s="75"/>
      <c r="K59" s="131">
        <f t="shared" si="3"/>
        <v>0</v>
      </c>
      <c r="L59" s="74">
        <f t="shared" si="4"/>
      </c>
      <c r="M59" s="75">
        <f t="shared" si="5"/>
      </c>
      <c r="N59" s="131" t="e">
        <f t="shared" si="7"/>
        <v>#VALUE!</v>
      </c>
    </row>
    <row r="60" spans="1:14" s="143" customFormat="1" ht="15">
      <c r="A60" s="72" t="s">
        <v>35</v>
      </c>
      <c r="B60" s="238">
        <v>1.495</v>
      </c>
      <c r="C60" s="25">
        <v>0.236</v>
      </c>
      <c r="D60" s="307">
        <f t="shared" si="1"/>
        <v>1.2590000000000001</v>
      </c>
      <c r="E60" s="170">
        <v>1.1</v>
      </c>
      <c r="F60" s="75">
        <f t="shared" si="2"/>
        <v>87.37092930897538</v>
      </c>
      <c r="G60" s="75">
        <v>1.311</v>
      </c>
      <c r="H60" s="103">
        <f t="shared" si="0"/>
        <v>-0.21099999999999985</v>
      </c>
      <c r="I60" s="74">
        <v>35.3</v>
      </c>
      <c r="J60" s="75">
        <v>40.7</v>
      </c>
      <c r="K60" s="131">
        <f t="shared" si="3"/>
        <v>-5.400000000000006</v>
      </c>
      <c r="L60" s="74">
        <f t="shared" si="4"/>
        <v>320.9090909090909</v>
      </c>
      <c r="M60" s="75">
        <f t="shared" si="5"/>
        <v>310.45003813882533</v>
      </c>
      <c r="N60" s="131">
        <f t="shared" si="7"/>
        <v>10.459052770265544</v>
      </c>
    </row>
    <row r="61" spans="1:14" s="143" customFormat="1" ht="15" hidden="1">
      <c r="A61" s="72" t="s">
        <v>94</v>
      </c>
      <c r="B61" s="238"/>
      <c r="C61" s="25"/>
      <c r="D61" s="307">
        <f t="shared" si="1"/>
        <v>0</v>
      </c>
      <c r="E61" s="170"/>
      <c r="F61" s="75" t="e">
        <f t="shared" si="2"/>
        <v>#DIV/0!</v>
      </c>
      <c r="G61" s="75"/>
      <c r="H61" s="103">
        <f>E61-G61</f>
        <v>0</v>
      </c>
      <c r="I61" s="74"/>
      <c r="J61" s="75"/>
      <c r="K61" s="131">
        <f>I61-J61</f>
        <v>0</v>
      </c>
      <c r="L61" s="74">
        <f t="shared" si="4"/>
      </c>
      <c r="M61" s="75">
        <f t="shared" si="5"/>
      </c>
      <c r="N61" s="131" t="e">
        <f>L61-M61</f>
        <v>#VALUE!</v>
      </c>
    </row>
    <row r="62" spans="1:14" s="143" customFormat="1" ht="15" hidden="1">
      <c r="A62" s="72" t="s">
        <v>36</v>
      </c>
      <c r="B62" s="238"/>
      <c r="C62" s="25"/>
      <c r="D62" s="307">
        <f t="shared" si="1"/>
        <v>0</v>
      </c>
      <c r="E62" s="170"/>
      <c r="F62" s="75" t="e">
        <f t="shared" si="2"/>
        <v>#DIV/0!</v>
      </c>
      <c r="G62" s="75"/>
      <c r="H62" s="103">
        <f t="shared" si="0"/>
        <v>0</v>
      </c>
      <c r="I62" s="74"/>
      <c r="J62" s="75"/>
      <c r="K62" s="131">
        <f t="shared" si="3"/>
        <v>0</v>
      </c>
      <c r="L62" s="74">
        <f t="shared" si="4"/>
      </c>
      <c r="M62" s="75">
        <f t="shared" si="5"/>
      </c>
      <c r="N62" s="131" t="e">
        <f t="shared" si="7"/>
        <v>#VALUE!</v>
      </c>
    </row>
    <row r="63" spans="1:14" s="143" customFormat="1" ht="15">
      <c r="A63" s="72" t="s">
        <v>75</v>
      </c>
      <c r="B63" s="238">
        <v>14.485</v>
      </c>
      <c r="C63" s="25">
        <v>0.484</v>
      </c>
      <c r="D63" s="307">
        <f t="shared" si="1"/>
        <v>14.001</v>
      </c>
      <c r="E63" s="170">
        <v>14</v>
      </c>
      <c r="F63" s="75">
        <f t="shared" si="2"/>
        <v>99.99285765302479</v>
      </c>
      <c r="G63" s="75">
        <v>7.7</v>
      </c>
      <c r="H63" s="103">
        <f t="shared" si="0"/>
        <v>6.3</v>
      </c>
      <c r="I63" s="74">
        <v>307.4</v>
      </c>
      <c r="J63" s="75">
        <v>205.3</v>
      </c>
      <c r="K63" s="131">
        <f t="shared" si="3"/>
        <v>102.09999999999997</v>
      </c>
      <c r="L63" s="74">
        <f t="shared" si="4"/>
        <v>219.57142857142856</v>
      </c>
      <c r="M63" s="75">
        <f t="shared" si="5"/>
        <v>266.62337662337666</v>
      </c>
      <c r="N63" s="131">
        <f t="shared" si="7"/>
        <v>-47.0519480519481</v>
      </c>
    </row>
    <row r="64" spans="1:14" s="143" customFormat="1" ht="15">
      <c r="A64" s="72" t="s">
        <v>37</v>
      </c>
      <c r="B64" s="238">
        <v>0.9</v>
      </c>
      <c r="C64" s="25"/>
      <c r="D64" s="307">
        <f t="shared" si="1"/>
        <v>0.9</v>
      </c>
      <c r="E64" s="170">
        <v>0.7</v>
      </c>
      <c r="F64" s="75">
        <f t="shared" si="2"/>
        <v>77.77777777777777</v>
      </c>
      <c r="G64" s="75">
        <v>0.6</v>
      </c>
      <c r="H64" s="103">
        <f t="shared" si="0"/>
        <v>0.09999999999999998</v>
      </c>
      <c r="I64" s="74">
        <v>17.6</v>
      </c>
      <c r="J64" s="75">
        <v>8.4</v>
      </c>
      <c r="K64" s="131">
        <f t="shared" si="3"/>
        <v>9.200000000000001</v>
      </c>
      <c r="L64" s="74">
        <f t="shared" si="4"/>
        <v>251.42857142857144</v>
      </c>
      <c r="M64" s="75">
        <f t="shared" si="5"/>
        <v>140.00000000000003</v>
      </c>
      <c r="N64" s="131">
        <f t="shared" si="7"/>
        <v>111.42857142857142</v>
      </c>
    </row>
    <row r="65" spans="1:14" s="143" customFormat="1" ht="15">
      <c r="A65" s="72" t="s">
        <v>38</v>
      </c>
      <c r="B65" s="238">
        <v>60.264</v>
      </c>
      <c r="C65" s="25">
        <v>0.8</v>
      </c>
      <c r="D65" s="307">
        <f t="shared" si="1"/>
        <v>59.464000000000006</v>
      </c>
      <c r="E65" s="170">
        <v>55.273</v>
      </c>
      <c r="F65" s="75">
        <f t="shared" si="2"/>
        <v>92.95203820799138</v>
      </c>
      <c r="G65" s="75">
        <v>50.9</v>
      </c>
      <c r="H65" s="103">
        <f t="shared" si="0"/>
        <v>4.373000000000005</v>
      </c>
      <c r="I65" s="74">
        <v>2205.4</v>
      </c>
      <c r="J65" s="75">
        <v>2003.8</v>
      </c>
      <c r="K65" s="131">
        <f t="shared" si="3"/>
        <v>201.60000000000014</v>
      </c>
      <c r="L65" s="74">
        <f t="shared" si="4"/>
        <v>399.00132071716746</v>
      </c>
      <c r="M65" s="75">
        <f t="shared" si="5"/>
        <v>393.6738703339882</v>
      </c>
      <c r="N65" s="131">
        <f t="shared" si="7"/>
        <v>5.327450383179269</v>
      </c>
    </row>
    <row r="66" spans="1:14" s="143" customFormat="1" ht="15" hidden="1">
      <c r="A66" s="77" t="s">
        <v>39</v>
      </c>
      <c r="B66" s="238"/>
      <c r="C66" s="25"/>
      <c r="D66" s="307">
        <f t="shared" si="1"/>
        <v>0</v>
      </c>
      <c r="E66" s="170"/>
      <c r="F66" s="75" t="e">
        <f t="shared" si="2"/>
        <v>#DIV/0!</v>
      </c>
      <c r="G66" s="75"/>
      <c r="H66" s="103">
        <f t="shared" si="0"/>
        <v>0</v>
      </c>
      <c r="I66" s="74"/>
      <c r="J66" s="75"/>
      <c r="K66" s="131">
        <f t="shared" si="3"/>
        <v>0</v>
      </c>
      <c r="L66" s="74">
        <f t="shared" si="4"/>
      </c>
      <c r="M66" s="75">
        <f t="shared" si="5"/>
      </c>
      <c r="N66" s="131" t="e">
        <f t="shared" si="7"/>
        <v>#VALUE!</v>
      </c>
    </row>
    <row r="67" spans="1:14" s="143" customFormat="1" ht="15">
      <c r="A67" s="77" t="s">
        <v>40</v>
      </c>
      <c r="B67" s="238">
        <v>10.46</v>
      </c>
      <c r="C67" s="25">
        <v>0.3</v>
      </c>
      <c r="D67" s="307">
        <f t="shared" si="1"/>
        <v>10.16</v>
      </c>
      <c r="E67" s="169">
        <v>9.3</v>
      </c>
      <c r="F67" s="75">
        <f t="shared" si="2"/>
        <v>91.53543307086615</v>
      </c>
      <c r="G67" s="75">
        <v>7.9</v>
      </c>
      <c r="H67" s="103">
        <f t="shared" si="0"/>
        <v>1.4000000000000004</v>
      </c>
      <c r="I67" s="74">
        <v>332.6</v>
      </c>
      <c r="J67" s="75">
        <v>298.5</v>
      </c>
      <c r="K67" s="131">
        <f t="shared" si="3"/>
        <v>34.10000000000002</v>
      </c>
      <c r="L67" s="74">
        <f t="shared" si="4"/>
        <v>357.63440860215053</v>
      </c>
      <c r="M67" s="75">
        <f t="shared" si="5"/>
        <v>377.8481012658228</v>
      </c>
      <c r="N67" s="131">
        <f t="shared" si="7"/>
        <v>-20.213692663672248</v>
      </c>
    </row>
    <row r="68" spans="1:14" s="143" customFormat="1" ht="15">
      <c r="A68" s="72" t="s">
        <v>41</v>
      </c>
      <c r="B68" s="238">
        <v>13.16</v>
      </c>
      <c r="C68" s="25"/>
      <c r="D68" s="307">
        <f t="shared" si="1"/>
        <v>13.16</v>
      </c>
      <c r="E68" s="170">
        <v>12.848</v>
      </c>
      <c r="F68" s="75">
        <f t="shared" si="2"/>
        <v>97.62917933130699</v>
      </c>
      <c r="G68" s="75">
        <v>14.2</v>
      </c>
      <c r="H68" s="103">
        <f t="shared" si="0"/>
        <v>-1.3519999999999985</v>
      </c>
      <c r="I68" s="74">
        <v>398.934</v>
      </c>
      <c r="J68" s="75">
        <v>490.7</v>
      </c>
      <c r="K68" s="131">
        <f t="shared" si="3"/>
        <v>-91.76599999999996</v>
      </c>
      <c r="L68" s="74">
        <f t="shared" si="4"/>
        <v>310.502801992528</v>
      </c>
      <c r="M68" s="75">
        <f t="shared" si="5"/>
        <v>345.5633802816902</v>
      </c>
      <c r="N68" s="131">
        <f t="shared" si="7"/>
        <v>-35.06057828916215</v>
      </c>
    </row>
    <row r="69" spans="1:14" s="46" customFormat="1" ht="15.75" hidden="1">
      <c r="A69" s="43" t="s">
        <v>76</v>
      </c>
      <c r="B69" s="237"/>
      <c r="C69" s="28">
        <f>SUM(C70:C75)-C73-C74</f>
        <v>0</v>
      </c>
      <c r="D69" s="306">
        <f t="shared" si="1"/>
        <v>0</v>
      </c>
      <c r="E69" s="173">
        <f>SUM(E70:E75)-E73-E74</f>
        <v>0</v>
      </c>
      <c r="F69" s="41" t="e">
        <f t="shared" si="2"/>
        <v>#DIV/0!</v>
      </c>
      <c r="G69" s="75">
        <v>0</v>
      </c>
      <c r="H69" s="103">
        <f t="shared" si="0"/>
        <v>0</v>
      </c>
      <c r="I69" s="74">
        <f>SUM(I70:I75)-I73-I74</f>
        <v>0</v>
      </c>
      <c r="J69" s="75">
        <v>0</v>
      </c>
      <c r="K69" s="131">
        <f t="shared" si="3"/>
        <v>0</v>
      </c>
      <c r="L69" s="44">
        <f t="shared" si="4"/>
      </c>
      <c r="M69" s="41">
        <f t="shared" si="5"/>
      </c>
      <c r="N69" s="131" t="e">
        <f t="shared" si="7"/>
        <v>#VALUE!</v>
      </c>
    </row>
    <row r="70" spans="1:14" s="143" customFormat="1" ht="15" hidden="1">
      <c r="A70" s="72" t="s">
        <v>77</v>
      </c>
      <c r="B70" s="238"/>
      <c r="C70" s="25"/>
      <c r="D70" s="307">
        <f t="shared" si="1"/>
        <v>0</v>
      </c>
      <c r="E70" s="170"/>
      <c r="F70" s="75" t="e">
        <f t="shared" si="2"/>
        <v>#DIV/0!</v>
      </c>
      <c r="G70" s="75"/>
      <c r="H70" s="103">
        <f t="shared" si="0"/>
        <v>0</v>
      </c>
      <c r="I70" s="74"/>
      <c r="J70" s="75"/>
      <c r="K70" s="131">
        <f t="shared" si="3"/>
        <v>0</v>
      </c>
      <c r="L70" s="74">
        <f t="shared" si="4"/>
      </c>
      <c r="M70" s="75">
        <f t="shared" si="5"/>
      </c>
      <c r="N70" s="131" t="e">
        <f t="shared" si="7"/>
        <v>#VALUE!</v>
      </c>
    </row>
    <row r="71" spans="1:14" s="143" customFormat="1" ht="15" hidden="1">
      <c r="A71" s="72" t="s">
        <v>42</v>
      </c>
      <c r="B71" s="238"/>
      <c r="C71" s="25"/>
      <c r="D71" s="307">
        <f aca="true" t="shared" si="8" ref="D71:D102">B71-C71</f>
        <v>0</v>
      </c>
      <c r="E71" s="170"/>
      <c r="F71" s="75" t="e">
        <f aca="true" t="shared" si="9" ref="F71:F102">E71/D71*100</f>
        <v>#DIV/0!</v>
      </c>
      <c r="G71" s="75"/>
      <c r="H71" s="103">
        <f t="shared" si="0"/>
        <v>0</v>
      </c>
      <c r="I71" s="74"/>
      <c r="J71" s="75"/>
      <c r="K71" s="131">
        <f aca="true" t="shared" si="10" ref="K71:K103">I71-J71</f>
        <v>0</v>
      </c>
      <c r="L71" s="74">
        <f aca="true" t="shared" si="11" ref="L71:L102">IF(E71&gt;0,I71/E71*10,"")</f>
      </c>
      <c r="M71" s="75">
        <f aca="true" t="shared" si="12" ref="M71:M102">IF(G71&gt;0,J71/G71*10,"")</f>
      </c>
      <c r="N71" s="131" t="e">
        <f t="shared" si="7"/>
        <v>#VALUE!</v>
      </c>
    </row>
    <row r="72" spans="1:14" s="143" customFormat="1" ht="15" hidden="1">
      <c r="A72" s="72" t="s">
        <v>43</v>
      </c>
      <c r="B72" s="238"/>
      <c r="C72" s="25"/>
      <c r="D72" s="307">
        <f t="shared" si="8"/>
        <v>0</v>
      </c>
      <c r="E72" s="170"/>
      <c r="F72" s="75" t="e">
        <f t="shared" si="9"/>
        <v>#DIV/0!</v>
      </c>
      <c r="G72" s="75"/>
      <c r="H72" s="103">
        <f aca="true" t="shared" si="13" ref="H72:H103">E72-G72</f>
        <v>0</v>
      </c>
      <c r="I72" s="74"/>
      <c r="J72" s="75"/>
      <c r="K72" s="131">
        <f t="shared" si="10"/>
        <v>0</v>
      </c>
      <c r="L72" s="74">
        <f t="shared" si="11"/>
      </c>
      <c r="M72" s="75">
        <f t="shared" si="12"/>
      </c>
      <c r="N72" s="131" t="e">
        <f t="shared" si="7"/>
        <v>#VALUE!</v>
      </c>
    </row>
    <row r="73" spans="1:14" s="143" customFormat="1" ht="15" hidden="1">
      <c r="A73" s="72" t="s">
        <v>78</v>
      </c>
      <c r="B73" s="238"/>
      <c r="C73" s="25"/>
      <c r="D73" s="307">
        <f t="shared" si="8"/>
        <v>0</v>
      </c>
      <c r="E73" s="170"/>
      <c r="F73" s="75" t="e">
        <f t="shared" si="9"/>
        <v>#DIV/0!</v>
      </c>
      <c r="G73" s="75"/>
      <c r="H73" s="103">
        <f t="shared" si="13"/>
        <v>0</v>
      </c>
      <c r="I73" s="74"/>
      <c r="J73" s="75"/>
      <c r="K73" s="131">
        <f t="shared" si="10"/>
        <v>0</v>
      </c>
      <c r="L73" s="74">
        <f t="shared" si="11"/>
      </c>
      <c r="M73" s="75">
        <f t="shared" si="12"/>
      </c>
      <c r="N73" s="131" t="e">
        <f t="shared" si="7"/>
        <v>#VALUE!</v>
      </c>
    </row>
    <row r="74" spans="1:14" s="143" customFormat="1" ht="15" hidden="1">
      <c r="A74" s="72" t="s">
        <v>79</v>
      </c>
      <c r="B74" s="238"/>
      <c r="C74" s="25"/>
      <c r="D74" s="307">
        <f t="shared" si="8"/>
        <v>0</v>
      </c>
      <c r="E74" s="170"/>
      <c r="F74" s="75" t="e">
        <f t="shared" si="9"/>
        <v>#DIV/0!</v>
      </c>
      <c r="G74" s="75"/>
      <c r="H74" s="103">
        <f t="shared" si="13"/>
        <v>0</v>
      </c>
      <c r="I74" s="74"/>
      <c r="J74" s="75"/>
      <c r="K74" s="131">
        <f t="shared" si="10"/>
        <v>0</v>
      </c>
      <c r="L74" s="74">
        <f t="shared" si="11"/>
      </c>
      <c r="M74" s="75">
        <f t="shared" si="12"/>
      </c>
      <c r="N74" s="131" t="e">
        <f t="shared" si="7"/>
        <v>#VALUE!</v>
      </c>
    </row>
    <row r="75" spans="1:14" s="143" customFormat="1" ht="15" hidden="1">
      <c r="A75" s="72" t="s">
        <v>44</v>
      </c>
      <c r="B75" s="238"/>
      <c r="C75" s="25"/>
      <c r="D75" s="307">
        <f t="shared" si="8"/>
        <v>0</v>
      </c>
      <c r="E75" s="170"/>
      <c r="F75" s="75" t="e">
        <f t="shared" si="9"/>
        <v>#DIV/0!</v>
      </c>
      <c r="G75" s="75"/>
      <c r="H75" s="103">
        <f t="shared" si="13"/>
        <v>0</v>
      </c>
      <c r="I75" s="74"/>
      <c r="J75" s="75"/>
      <c r="K75" s="131">
        <f t="shared" si="10"/>
        <v>0</v>
      </c>
      <c r="L75" s="74">
        <f t="shared" si="11"/>
      </c>
      <c r="M75" s="75">
        <f t="shared" si="12"/>
      </c>
      <c r="N75" s="131" t="e">
        <f t="shared" si="7"/>
        <v>#VALUE!</v>
      </c>
    </row>
    <row r="76" spans="1:14" s="46" customFormat="1" ht="15.75">
      <c r="A76" s="43" t="s">
        <v>45</v>
      </c>
      <c r="B76" s="237">
        <v>22.985</v>
      </c>
      <c r="C76" s="28">
        <f>SUM(C77:C92)-C83-C84-C92</f>
        <v>0</v>
      </c>
      <c r="D76" s="306">
        <f t="shared" si="8"/>
        <v>22.985</v>
      </c>
      <c r="E76" s="173">
        <f>SUM(E77:E92)-E83-E84-E92</f>
        <v>22.985</v>
      </c>
      <c r="F76" s="41">
        <f t="shared" si="9"/>
        <v>100</v>
      </c>
      <c r="G76" s="41">
        <v>23.2</v>
      </c>
      <c r="H76" s="102">
        <f aca="true" t="shared" si="14" ref="H76:H81">E76-G76</f>
        <v>-0.21499999999999986</v>
      </c>
      <c r="I76" s="44">
        <f>SUM(I77:I92)-I83-I84-I92</f>
        <v>1083.3</v>
      </c>
      <c r="J76" s="41">
        <v>1136.7</v>
      </c>
      <c r="K76" s="133">
        <f t="shared" si="10"/>
        <v>-53.40000000000009</v>
      </c>
      <c r="L76" s="44">
        <f t="shared" si="11"/>
        <v>471.3073743745921</v>
      </c>
      <c r="M76" s="41">
        <f aca="true" t="shared" si="15" ref="M76:M81">IF(G76&gt;0,J76/G76*10,"")</f>
        <v>489.9568965517242</v>
      </c>
      <c r="N76" s="133">
        <f t="shared" si="7"/>
        <v>-18.6495221771321</v>
      </c>
    </row>
    <row r="77" spans="1:14" s="143" customFormat="1" ht="15" hidden="1">
      <c r="A77" s="72" t="s">
        <v>80</v>
      </c>
      <c r="B77" s="238"/>
      <c r="C77" s="25"/>
      <c r="D77" s="307">
        <f t="shared" si="8"/>
        <v>0</v>
      </c>
      <c r="E77" s="170"/>
      <c r="F77" s="75" t="e">
        <f t="shared" si="9"/>
        <v>#DIV/0!</v>
      </c>
      <c r="G77" s="75"/>
      <c r="H77" s="103">
        <f t="shared" si="14"/>
        <v>0</v>
      </c>
      <c r="I77" s="74"/>
      <c r="J77" s="75"/>
      <c r="K77" s="131">
        <f t="shared" si="10"/>
        <v>0</v>
      </c>
      <c r="L77" s="74">
        <f t="shared" si="11"/>
      </c>
      <c r="M77" s="75">
        <f t="shared" si="15"/>
      </c>
      <c r="N77" s="131" t="e">
        <f t="shared" si="7"/>
        <v>#VALUE!</v>
      </c>
    </row>
    <row r="78" spans="1:14" s="143" customFormat="1" ht="15" hidden="1">
      <c r="A78" s="72" t="s">
        <v>81</v>
      </c>
      <c r="B78" s="238"/>
      <c r="C78" s="25"/>
      <c r="D78" s="307">
        <f t="shared" si="8"/>
        <v>0</v>
      </c>
      <c r="E78" s="170"/>
      <c r="F78" s="75" t="e">
        <f t="shared" si="9"/>
        <v>#DIV/0!</v>
      </c>
      <c r="G78" s="75"/>
      <c r="H78" s="103">
        <f t="shared" si="14"/>
        <v>0</v>
      </c>
      <c r="I78" s="74"/>
      <c r="J78" s="75"/>
      <c r="K78" s="131">
        <f t="shared" si="10"/>
        <v>0</v>
      </c>
      <c r="L78" s="74">
        <f t="shared" si="11"/>
      </c>
      <c r="M78" s="75">
        <f t="shared" si="15"/>
      </c>
      <c r="N78" s="131" t="e">
        <f t="shared" si="7"/>
        <v>#VALUE!</v>
      </c>
    </row>
    <row r="79" spans="1:14" s="143" customFormat="1" ht="15" hidden="1">
      <c r="A79" s="72" t="s">
        <v>82</v>
      </c>
      <c r="B79" s="238"/>
      <c r="C79" s="25"/>
      <c r="D79" s="307">
        <f t="shared" si="8"/>
        <v>0</v>
      </c>
      <c r="E79" s="170"/>
      <c r="F79" s="75" t="e">
        <f t="shared" si="9"/>
        <v>#DIV/0!</v>
      </c>
      <c r="G79" s="75"/>
      <c r="H79" s="103">
        <f t="shared" si="14"/>
        <v>0</v>
      </c>
      <c r="I79" s="74"/>
      <c r="J79" s="75"/>
      <c r="K79" s="131">
        <f t="shared" si="10"/>
        <v>0</v>
      </c>
      <c r="L79" s="74">
        <f t="shared" si="11"/>
      </c>
      <c r="M79" s="75">
        <f t="shared" si="15"/>
      </c>
      <c r="N79" s="131" t="e">
        <f t="shared" si="7"/>
        <v>#VALUE!</v>
      </c>
    </row>
    <row r="80" spans="1:14" s="143" customFormat="1" ht="15" hidden="1">
      <c r="A80" s="72" t="s">
        <v>83</v>
      </c>
      <c r="B80" s="238"/>
      <c r="C80" s="25"/>
      <c r="D80" s="307">
        <f t="shared" si="8"/>
        <v>0</v>
      </c>
      <c r="E80" s="170"/>
      <c r="F80" s="75" t="e">
        <f t="shared" si="9"/>
        <v>#DIV/0!</v>
      </c>
      <c r="G80" s="75"/>
      <c r="H80" s="103">
        <f t="shared" si="14"/>
        <v>0</v>
      </c>
      <c r="I80" s="74"/>
      <c r="J80" s="75"/>
      <c r="K80" s="131">
        <f t="shared" si="10"/>
        <v>0</v>
      </c>
      <c r="L80" s="74">
        <f t="shared" si="11"/>
      </c>
      <c r="M80" s="75">
        <f t="shared" si="15"/>
      </c>
      <c r="N80" s="131" t="e">
        <f t="shared" si="7"/>
        <v>#VALUE!</v>
      </c>
    </row>
    <row r="81" spans="1:14" s="143" customFormat="1" ht="15">
      <c r="A81" s="78" t="s">
        <v>46</v>
      </c>
      <c r="B81" s="240">
        <v>22.985</v>
      </c>
      <c r="C81" s="94"/>
      <c r="D81" s="308">
        <f t="shared" si="8"/>
        <v>22.985</v>
      </c>
      <c r="E81" s="189">
        <v>22.985</v>
      </c>
      <c r="F81" s="81">
        <f t="shared" si="9"/>
        <v>100</v>
      </c>
      <c r="G81" s="81">
        <v>23.2</v>
      </c>
      <c r="H81" s="105">
        <f t="shared" si="14"/>
        <v>-0.21499999999999986</v>
      </c>
      <c r="I81" s="79">
        <v>1083.3</v>
      </c>
      <c r="J81" s="81">
        <v>1136.7</v>
      </c>
      <c r="K81" s="132">
        <f t="shared" si="10"/>
        <v>-53.40000000000009</v>
      </c>
      <c r="L81" s="79">
        <f t="shared" si="11"/>
        <v>471.3073743745921</v>
      </c>
      <c r="M81" s="81">
        <f t="shared" si="15"/>
        <v>489.9568965517242</v>
      </c>
      <c r="N81" s="132">
        <f t="shared" si="7"/>
        <v>-18.6495221771321</v>
      </c>
    </row>
    <row r="82" spans="1:14" s="143" customFormat="1" ht="15.75" hidden="1">
      <c r="A82" s="90" t="s">
        <v>47</v>
      </c>
      <c r="B82" s="91"/>
      <c r="C82" s="251"/>
      <c r="D82" s="317">
        <f t="shared" si="8"/>
        <v>0</v>
      </c>
      <c r="E82" s="92"/>
      <c r="F82" s="93" t="e">
        <f t="shared" si="9"/>
        <v>#DIV/0!</v>
      </c>
      <c r="G82" s="93"/>
      <c r="H82" s="124">
        <f t="shared" si="13"/>
        <v>0</v>
      </c>
      <c r="I82" s="92"/>
      <c r="J82" s="93"/>
      <c r="K82" s="163">
        <f t="shared" si="10"/>
        <v>0</v>
      </c>
      <c r="L82" s="92">
        <f t="shared" si="11"/>
      </c>
      <c r="M82" s="93">
        <f t="shared" si="12"/>
      </c>
      <c r="N82" s="163" t="e">
        <f t="shared" si="7"/>
        <v>#VALUE!</v>
      </c>
    </row>
    <row r="83" spans="1:14" s="143" customFormat="1" ht="15.75" hidden="1">
      <c r="A83" s="72" t="s">
        <v>84</v>
      </c>
      <c r="B83" s="73"/>
      <c r="C83" s="25"/>
      <c r="D83" s="307">
        <f t="shared" si="8"/>
        <v>0</v>
      </c>
      <c r="E83" s="74"/>
      <c r="F83" s="75" t="e">
        <f t="shared" si="9"/>
        <v>#DIV/0!</v>
      </c>
      <c r="G83" s="75"/>
      <c r="H83" s="112">
        <f t="shared" si="13"/>
        <v>0</v>
      </c>
      <c r="I83" s="74"/>
      <c r="J83" s="75"/>
      <c r="K83" s="76">
        <f t="shared" si="10"/>
        <v>0</v>
      </c>
      <c r="L83" s="74">
        <f t="shared" si="11"/>
      </c>
      <c r="M83" s="75">
        <f t="shared" si="12"/>
      </c>
      <c r="N83" s="76" t="e">
        <f t="shared" si="7"/>
        <v>#VALUE!</v>
      </c>
    </row>
    <row r="84" spans="1:14" s="143" customFormat="1" ht="15.75" hidden="1">
      <c r="A84" s="72" t="s">
        <v>85</v>
      </c>
      <c r="B84" s="73"/>
      <c r="C84" s="25"/>
      <c r="D84" s="307">
        <f t="shared" si="8"/>
        <v>0</v>
      </c>
      <c r="E84" s="74"/>
      <c r="F84" s="75" t="e">
        <f t="shared" si="9"/>
        <v>#DIV/0!</v>
      </c>
      <c r="G84" s="75"/>
      <c r="H84" s="112">
        <f t="shared" si="13"/>
        <v>0</v>
      </c>
      <c r="I84" s="74"/>
      <c r="J84" s="75"/>
      <c r="K84" s="76">
        <f t="shared" si="10"/>
        <v>0</v>
      </c>
      <c r="L84" s="74">
        <f t="shared" si="11"/>
      </c>
      <c r="M84" s="75">
        <f t="shared" si="12"/>
      </c>
      <c r="N84" s="76" t="e">
        <f t="shared" si="7"/>
        <v>#VALUE!</v>
      </c>
    </row>
    <row r="85" spans="1:14" s="143" customFormat="1" ht="15.75" hidden="1">
      <c r="A85" s="72" t="s">
        <v>48</v>
      </c>
      <c r="B85" s="73"/>
      <c r="C85" s="25"/>
      <c r="D85" s="307">
        <f t="shared" si="8"/>
        <v>0</v>
      </c>
      <c r="E85" s="74"/>
      <c r="F85" s="75" t="e">
        <f t="shared" si="9"/>
        <v>#DIV/0!</v>
      </c>
      <c r="G85" s="75"/>
      <c r="H85" s="112">
        <f t="shared" si="13"/>
        <v>0</v>
      </c>
      <c r="I85" s="74"/>
      <c r="J85" s="75"/>
      <c r="K85" s="76">
        <f t="shared" si="10"/>
        <v>0</v>
      </c>
      <c r="L85" s="74">
        <f t="shared" si="11"/>
      </c>
      <c r="M85" s="75">
        <f t="shared" si="12"/>
      </c>
      <c r="N85" s="76" t="e">
        <f t="shared" si="7"/>
        <v>#VALUE!</v>
      </c>
    </row>
    <row r="86" spans="1:14" s="143" customFormat="1" ht="15.75" hidden="1">
      <c r="A86" s="72" t="s">
        <v>86</v>
      </c>
      <c r="B86" s="73"/>
      <c r="C86" s="25"/>
      <c r="D86" s="307">
        <f t="shared" si="8"/>
        <v>0</v>
      </c>
      <c r="E86" s="74"/>
      <c r="F86" s="75" t="e">
        <f t="shared" si="9"/>
        <v>#DIV/0!</v>
      </c>
      <c r="G86" s="75"/>
      <c r="H86" s="112">
        <f t="shared" si="13"/>
        <v>0</v>
      </c>
      <c r="I86" s="74"/>
      <c r="J86" s="75"/>
      <c r="K86" s="76">
        <f t="shared" si="10"/>
        <v>0</v>
      </c>
      <c r="L86" s="74">
        <f t="shared" si="11"/>
      </c>
      <c r="M86" s="75">
        <f t="shared" si="12"/>
      </c>
      <c r="N86" s="76" t="e">
        <f t="shared" si="7"/>
        <v>#VALUE!</v>
      </c>
    </row>
    <row r="87" spans="1:14" s="143" customFormat="1" ht="15.75" hidden="1">
      <c r="A87" s="72" t="s">
        <v>49</v>
      </c>
      <c r="B87" s="73"/>
      <c r="C87" s="25"/>
      <c r="D87" s="307">
        <f t="shared" si="8"/>
        <v>0</v>
      </c>
      <c r="E87" s="74"/>
      <c r="F87" s="75" t="e">
        <f t="shared" si="9"/>
        <v>#DIV/0!</v>
      </c>
      <c r="G87" s="75"/>
      <c r="H87" s="112">
        <f t="shared" si="13"/>
        <v>0</v>
      </c>
      <c r="I87" s="74"/>
      <c r="J87" s="75"/>
      <c r="K87" s="76">
        <f t="shared" si="10"/>
        <v>0</v>
      </c>
      <c r="L87" s="74">
        <f t="shared" si="11"/>
      </c>
      <c r="M87" s="75">
        <f t="shared" si="12"/>
      </c>
      <c r="N87" s="76" t="e">
        <f t="shared" si="7"/>
        <v>#VALUE!</v>
      </c>
    </row>
    <row r="88" spans="1:14" s="143" customFormat="1" ht="15.75" hidden="1">
      <c r="A88" s="72" t="s">
        <v>50</v>
      </c>
      <c r="B88" s="73"/>
      <c r="C88" s="25"/>
      <c r="D88" s="307">
        <f t="shared" si="8"/>
        <v>0</v>
      </c>
      <c r="E88" s="74"/>
      <c r="F88" s="75" t="e">
        <f t="shared" si="9"/>
        <v>#DIV/0!</v>
      </c>
      <c r="G88" s="75"/>
      <c r="H88" s="112">
        <f t="shared" si="13"/>
        <v>0</v>
      </c>
      <c r="I88" s="74"/>
      <c r="J88" s="75"/>
      <c r="K88" s="76">
        <f t="shared" si="10"/>
        <v>0</v>
      </c>
      <c r="L88" s="74">
        <f t="shared" si="11"/>
      </c>
      <c r="M88" s="75">
        <f t="shared" si="12"/>
      </c>
      <c r="N88" s="76" t="e">
        <f t="shared" si="7"/>
        <v>#VALUE!</v>
      </c>
    </row>
    <row r="89" spans="1:14" s="143" customFormat="1" ht="15.75" hidden="1">
      <c r="A89" s="72" t="s">
        <v>51</v>
      </c>
      <c r="B89" s="73"/>
      <c r="C89" s="25"/>
      <c r="D89" s="307">
        <f t="shared" si="8"/>
        <v>0</v>
      </c>
      <c r="E89" s="74"/>
      <c r="F89" s="75" t="e">
        <f t="shared" si="9"/>
        <v>#DIV/0!</v>
      </c>
      <c r="G89" s="75"/>
      <c r="H89" s="112">
        <f t="shared" si="13"/>
        <v>0</v>
      </c>
      <c r="I89" s="74"/>
      <c r="J89" s="75"/>
      <c r="K89" s="76">
        <f t="shared" si="10"/>
        <v>0</v>
      </c>
      <c r="L89" s="74">
        <f t="shared" si="11"/>
      </c>
      <c r="M89" s="75">
        <f t="shared" si="12"/>
      </c>
      <c r="N89" s="76" t="e">
        <f t="shared" si="7"/>
        <v>#VALUE!</v>
      </c>
    </row>
    <row r="90" spans="1:14" s="143" customFormat="1" ht="15.75" hidden="1">
      <c r="A90" s="77" t="s">
        <v>52</v>
      </c>
      <c r="B90" s="73"/>
      <c r="C90" s="25"/>
      <c r="D90" s="307">
        <f t="shared" si="8"/>
        <v>0</v>
      </c>
      <c r="E90" s="74"/>
      <c r="F90" s="75" t="e">
        <f t="shared" si="9"/>
        <v>#DIV/0!</v>
      </c>
      <c r="G90" s="75"/>
      <c r="H90" s="112">
        <f t="shared" si="13"/>
        <v>0</v>
      </c>
      <c r="I90" s="74"/>
      <c r="J90" s="75"/>
      <c r="K90" s="76">
        <f t="shared" si="10"/>
        <v>0</v>
      </c>
      <c r="L90" s="74">
        <f t="shared" si="11"/>
      </c>
      <c r="M90" s="75">
        <f t="shared" si="12"/>
      </c>
      <c r="N90" s="76" t="e">
        <f t="shared" si="7"/>
        <v>#VALUE!</v>
      </c>
    </row>
    <row r="91" spans="1:14" s="143" customFormat="1" ht="15.75" hidden="1">
      <c r="A91" s="72" t="s">
        <v>97</v>
      </c>
      <c r="B91" s="73"/>
      <c r="C91" s="25"/>
      <c r="D91" s="307">
        <f t="shared" si="8"/>
        <v>0</v>
      </c>
      <c r="E91" s="74"/>
      <c r="F91" s="75" t="e">
        <f t="shared" si="9"/>
        <v>#DIV/0!</v>
      </c>
      <c r="G91" s="75"/>
      <c r="H91" s="112">
        <f t="shared" si="13"/>
        <v>0</v>
      </c>
      <c r="I91" s="74"/>
      <c r="J91" s="75"/>
      <c r="K91" s="76">
        <f t="shared" si="10"/>
        <v>0</v>
      </c>
      <c r="L91" s="74">
        <f t="shared" si="11"/>
      </c>
      <c r="M91" s="75">
        <f t="shared" si="12"/>
      </c>
      <c r="N91" s="76" t="e">
        <f t="shared" si="7"/>
        <v>#VALUE!</v>
      </c>
    </row>
    <row r="92" spans="1:14" s="143" customFormat="1" ht="15.75" hidden="1">
      <c r="A92" s="72" t="s">
        <v>87</v>
      </c>
      <c r="B92" s="73"/>
      <c r="C92" s="25"/>
      <c r="D92" s="307">
        <f t="shared" si="8"/>
        <v>0</v>
      </c>
      <c r="E92" s="74"/>
      <c r="F92" s="75" t="e">
        <f t="shared" si="9"/>
        <v>#DIV/0!</v>
      </c>
      <c r="G92" s="75"/>
      <c r="H92" s="112">
        <f t="shared" si="13"/>
        <v>0</v>
      </c>
      <c r="I92" s="74"/>
      <c r="J92" s="75"/>
      <c r="K92" s="76">
        <f t="shared" si="10"/>
        <v>0</v>
      </c>
      <c r="L92" s="74">
        <f t="shared" si="11"/>
      </c>
      <c r="M92" s="75">
        <f t="shared" si="12"/>
      </c>
      <c r="N92" s="76" t="e">
        <f t="shared" si="7"/>
        <v>#VALUE!</v>
      </c>
    </row>
    <row r="93" spans="1:14" s="46" customFormat="1" ht="15.75" hidden="1">
      <c r="A93" s="43" t="s">
        <v>53</v>
      </c>
      <c r="B93" s="42"/>
      <c r="C93" s="28">
        <f>SUM(C94:C103)-C99</f>
        <v>0</v>
      </c>
      <c r="D93" s="306">
        <f t="shared" si="8"/>
        <v>0</v>
      </c>
      <c r="E93" s="44">
        <f>SUM(E94:E103)-E99</f>
        <v>0</v>
      </c>
      <c r="F93" s="41" t="e">
        <f t="shared" si="9"/>
        <v>#DIV/0!</v>
      </c>
      <c r="G93" s="41"/>
      <c r="H93" s="112">
        <f t="shared" si="13"/>
        <v>0</v>
      </c>
      <c r="I93" s="44">
        <f>SUM(I94:I103)-I99</f>
        <v>0</v>
      </c>
      <c r="J93" s="41"/>
      <c r="K93" s="45">
        <f t="shared" si="10"/>
        <v>0</v>
      </c>
      <c r="L93" s="44">
        <f t="shared" si="11"/>
      </c>
      <c r="M93" s="41">
        <f t="shared" si="12"/>
      </c>
      <c r="N93" s="45" t="e">
        <f t="shared" si="7"/>
        <v>#VALUE!</v>
      </c>
    </row>
    <row r="94" spans="1:14" s="143" customFormat="1" ht="15.75" hidden="1">
      <c r="A94" s="72" t="s">
        <v>88</v>
      </c>
      <c r="B94" s="73"/>
      <c r="C94" s="25"/>
      <c r="D94" s="307">
        <f t="shared" si="8"/>
        <v>0</v>
      </c>
      <c r="E94" s="74"/>
      <c r="F94" s="75" t="e">
        <f t="shared" si="9"/>
        <v>#DIV/0!</v>
      </c>
      <c r="G94" s="75"/>
      <c r="H94" s="112">
        <f t="shared" si="13"/>
        <v>0</v>
      </c>
      <c r="I94" s="74"/>
      <c r="J94" s="75"/>
      <c r="K94" s="76">
        <f t="shared" si="10"/>
        <v>0</v>
      </c>
      <c r="L94" s="74">
        <f t="shared" si="11"/>
      </c>
      <c r="M94" s="75">
        <f t="shared" si="12"/>
      </c>
      <c r="N94" s="76" t="e">
        <f t="shared" si="7"/>
        <v>#VALUE!</v>
      </c>
    </row>
    <row r="95" spans="1:14" s="143" customFormat="1" ht="15.75" hidden="1">
      <c r="A95" s="72" t="s">
        <v>54</v>
      </c>
      <c r="B95" s="73"/>
      <c r="C95" s="25"/>
      <c r="D95" s="307">
        <f t="shared" si="8"/>
        <v>0</v>
      </c>
      <c r="E95" s="74"/>
      <c r="F95" s="75" t="e">
        <f t="shared" si="9"/>
        <v>#DIV/0!</v>
      </c>
      <c r="G95" s="75"/>
      <c r="H95" s="112">
        <f t="shared" si="13"/>
        <v>0</v>
      </c>
      <c r="I95" s="74"/>
      <c r="J95" s="75"/>
      <c r="K95" s="76">
        <f t="shared" si="10"/>
        <v>0</v>
      </c>
      <c r="L95" s="74">
        <f t="shared" si="11"/>
      </c>
      <c r="M95" s="75">
        <f t="shared" si="12"/>
      </c>
      <c r="N95" s="76" t="e">
        <f t="shared" si="7"/>
        <v>#VALUE!</v>
      </c>
    </row>
    <row r="96" spans="1:14" s="143" customFormat="1" ht="15.75" hidden="1">
      <c r="A96" s="72" t="s">
        <v>55</v>
      </c>
      <c r="B96" s="73"/>
      <c r="C96" s="25"/>
      <c r="D96" s="307">
        <f t="shared" si="8"/>
        <v>0</v>
      </c>
      <c r="E96" s="74"/>
      <c r="F96" s="75" t="e">
        <f t="shared" si="9"/>
        <v>#DIV/0!</v>
      </c>
      <c r="G96" s="75"/>
      <c r="H96" s="112">
        <f t="shared" si="13"/>
        <v>0</v>
      </c>
      <c r="I96" s="74"/>
      <c r="J96" s="75"/>
      <c r="K96" s="76">
        <f t="shared" si="10"/>
        <v>0</v>
      </c>
      <c r="L96" s="74">
        <f t="shared" si="11"/>
      </c>
      <c r="M96" s="75">
        <f t="shared" si="12"/>
      </c>
      <c r="N96" s="76" t="e">
        <f t="shared" si="7"/>
        <v>#VALUE!</v>
      </c>
    </row>
    <row r="97" spans="1:14" s="143" customFormat="1" ht="15.75" hidden="1">
      <c r="A97" s="72" t="s">
        <v>56</v>
      </c>
      <c r="B97" s="73"/>
      <c r="C97" s="25"/>
      <c r="D97" s="307">
        <f t="shared" si="8"/>
        <v>0</v>
      </c>
      <c r="E97" s="74"/>
      <c r="F97" s="75" t="e">
        <f t="shared" si="9"/>
        <v>#DIV/0!</v>
      </c>
      <c r="G97" s="75"/>
      <c r="H97" s="112">
        <f t="shared" si="13"/>
        <v>0</v>
      </c>
      <c r="I97" s="74"/>
      <c r="J97" s="75"/>
      <c r="K97" s="76">
        <f t="shared" si="10"/>
        <v>0</v>
      </c>
      <c r="L97" s="74">
        <f t="shared" si="11"/>
      </c>
      <c r="M97" s="75">
        <f t="shared" si="12"/>
      </c>
      <c r="N97" s="76" t="e">
        <f t="shared" si="7"/>
        <v>#VALUE!</v>
      </c>
    </row>
    <row r="98" spans="1:14" s="143" customFormat="1" ht="15.75" hidden="1">
      <c r="A98" s="72" t="s">
        <v>57</v>
      </c>
      <c r="B98" s="73"/>
      <c r="C98" s="25"/>
      <c r="D98" s="307">
        <f t="shared" si="8"/>
        <v>0</v>
      </c>
      <c r="E98" s="74"/>
      <c r="F98" s="75" t="e">
        <f t="shared" si="9"/>
        <v>#DIV/0!</v>
      </c>
      <c r="G98" s="75"/>
      <c r="H98" s="112">
        <f t="shared" si="13"/>
        <v>0</v>
      </c>
      <c r="I98" s="74"/>
      <c r="J98" s="75"/>
      <c r="K98" s="76">
        <f t="shared" si="10"/>
        <v>0</v>
      </c>
      <c r="L98" s="74">
        <f t="shared" si="11"/>
      </c>
      <c r="M98" s="75">
        <f t="shared" si="12"/>
      </c>
      <c r="N98" s="76" t="e">
        <f t="shared" si="7"/>
        <v>#VALUE!</v>
      </c>
    </row>
    <row r="99" spans="1:14" s="143" customFormat="1" ht="15.75" hidden="1">
      <c r="A99" s="72" t="s">
        <v>89</v>
      </c>
      <c r="B99" s="73"/>
      <c r="C99" s="25"/>
      <c r="D99" s="307">
        <f t="shared" si="8"/>
        <v>0</v>
      </c>
      <c r="E99" s="74"/>
      <c r="F99" s="75" t="e">
        <f t="shared" si="9"/>
        <v>#DIV/0!</v>
      </c>
      <c r="G99" s="75"/>
      <c r="H99" s="112">
        <f t="shared" si="13"/>
        <v>0</v>
      </c>
      <c r="I99" s="74"/>
      <c r="J99" s="75"/>
      <c r="K99" s="76">
        <f t="shared" si="10"/>
        <v>0</v>
      </c>
      <c r="L99" s="74">
        <f t="shared" si="11"/>
      </c>
      <c r="M99" s="75">
        <f t="shared" si="12"/>
      </c>
      <c r="N99" s="76" t="e">
        <f t="shared" si="7"/>
        <v>#VALUE!</v>
      </c>
    </row>
    <row r="100" spans="1:14" s="143" customFormat="1" ht="15.75" hidden="1">
      <c r="A100" s="72" t="s">
        <v>58</v>
      </c>
      <c r="B100" s="73"/>
      <c r="C100" s="25"/>
      <c r="D100" s="307">
        <f t="shared" si="8"/>
        <v>0</v>
      </c>
      <c r="E100" s="74"/>
      <c r="F100" s="75" t="e">
        <f t="shared" si="9"/>
        <v>#DIV/0!</v>
      </c>
      <c r="G100" s="75"/>
      <c r="H100" s="112">
        <f t="shared" si="13"/>
        <v>0</v>
      </c>
      <c r="I100" s="74"/>
      <c r="J100" s="75"/>
      <c r="K100" s="76">
        <f t="shared" si="10"/>
        <v>0</v>
      </c>
      <c r="L100" s="74">
        <f t="shared" si="11"/>
      </c>
      <c r="M100" s="75">
        <f t="shared" si="12"/>
      </c>
      <c r="N100" s="76" t="e">
        <f t="shared" si="7"/>
        <v>#VALUE!</v>
      </c>
    </row>
    <row r="101" spans="1:14" s="143" customFormat="1" ht="15.75" hidden="1">
      <c r="A101" s="72" t="s">
        <v>59</v>
      </c>
      <c r="B101" s="73"/>
      <c r="C101" s="25"/>
      <c r="D101" s="307">
        <f t="shared" si="8"/>
        <v>0</v>
      </c>
      <c r="E101" s="74"/>
      <c r="F101" s="75" t="e">
        <f t="shared" si="9"/>
        <v>#DIV/0!</v>
      </c>
      <c r="G101" s="75"/>
      <c r="H101" s="112">
        <f t="shared" si="13"/>
        <v>0</v>
      </c>
      <c r="I101" s="74"/>
      <c r="J101" s="75"/>
      <c r="K101" s="76">
        <f t="shared" si="10"/>
        <v>0</v>
      </c>
      <c r="L101" s="74">
        <f t="shared" si="11"/>
      </c>
      <c r="M101" s="75">
        <f t="shared" si="12"/>
      </c>
      <c r="N101" s="76" t="e">
        <f t="shared" si="7"/>
        <v>#VALUE!</v>
      </c>
    </row>
    <row r="102" spans="1:14" s="143" customFormat="1" ht="15.75" hidden="1">
      <c r="A102" s="72" t="s">
        <v>90</v>
      </c>
      <c r="B102" s="73"/>
      <c r="C102" s="94"/>
      <c r="D102" s="308">
        <f t="shared" si="8"/>
        <v>0</v>
      </c>
      <c r="E102" s="74"/>
      <c r="F102" s="81" t="e">
        <f t="shared" si="9"/>
        <v>#DIV/0!</v>
      </c>
      <c r="G102" s="75"/>
      <c r="H102" s="112">
        <f t="shared" si="13"/>
        <v>0</v>
      </c>
      <c r="I102" s="74"/>
      <c r="J102" s="75"/>
      <c r="K102" s="76">
        <f t="shared" si="10"/>
        <v>0</v>
      </c>
      <c r="L102" s="79">
        <f t="shared" si="11"/>
      </c>
      <c r="M102" s="81">
        <f t="shared" si="12"/>
      </c>
      <c r="N102" s="76" t="e">
        <f>L102-M102</f>
        <v>#VALUE!</v>
      </c>
    </row>
    <row r="103" spans="1:14" s="143" customFormat="1" ht="15.75" hidden="1">
      <c r="A103" s="78" t="s">
        <v>91</v>
      </c>
      <c r="B103" s="73"/>
      <c r="C103" s="283"/>
      <c r="D103" s="283"/>
      <c r="E103" s="79"/>
      <c r="F103" s="284" t="e">
        <f>E103/B103*100</f>
        <v>#DIV/0!</v>
      </c>
      <c r="G103" s="81"/>
      <c r="H103" s="125">
        <f t="shared" si="13"/>
        <v>0</v>
      </c>
      <c r="I103" s="79"/>
      <c r="J103" s="81"/>
      <c r="K103" s="82">
        <f t="shared" si="10"/>
        <v>0</v>
      </c>
      <c r="L103" s="83" t="e">
        <f>I103/E103*10</f>
        <v>#DIV/0!</v>
      </c>
      <c r="M103" s="80" t="e">
        <f>J103/G103*10</f>
        <v>#DIV/0!</v>
      </c>
      <c r="N103" s="82" t="e">
        <f>L103-M103</f>
        <v>#DIV/0!</v>
      </c>
    </row>
    <row r="104" spans="3:6" ht="15">
      <c r="C104" s="127"/>
      <c r="D104" s="127"/>
      <c r="F104" s="127"/>
    </row>
    <row r="105" spans="1:9" s="49" customFormat="1" ht="15">
      <c r="A105" s="84"/>
      <c r="B105" s="84"/>
      <c r="C105" s="84"/>
      <c r="D105" s="84"/>
      <c r="I105" s="143"/>
    </row>
    <row r="106" spans="1:9" s="49" customFormat="1" ht="15">
      <c r="A106" s="84"/>
      <c r="B106" s="84"/>
      <c r="C106" s="84"/>
      <c r="D106" s="84"/>
      <c r="I106" s="143"/>
    </row>
    <row r="107" spans="1:9" s="49" customFormat="1" ht="15">
      <c r="A107" s="84"/>
      <c r="B107" s="84"/>
      <c r="C107" s="84"/>
      <c r="D107" s="84"/>
      <c r="I107" s="143"/>
    </row>
    <row r="108" spans="1:9" s="49" customFormat="1" ht="15">
      <c r="A108" s="84"/>
      <c r="B108" s="84"/>
      <c r="C108" s="84"/>
      <c r="D108" s="84"/>
      <c r="I108" s="143"/>
    </row>
    <row r="109" spans="1:9" s="49" customFormat="1" ht="15">
      <c r="A109" s="84"/>
      <c r="B109" s="84"/>
      <c r="C109" s="84"/>
      <c r="D109" s="84"/>
      <c r="I109" s="143"/>
    </row>
    <row r="110" spans="1:9" s="49" customFormat="1" ht="15">
      <c r="A110" s="84"/>
      <c r="B110" s="84"/>
      <c r="C110" s="84"/>
      <c r="D110" s="84"/>
      <c r="I110" s="143"/>
    </row>
    <row r="111" spans="1:9" s="49" customFormat="1" ht="15">
      <c r="A111" s="84"/>
      <c r="B111" s="84"/>
      <c r="C111" s="84"/>
      <c r="D111" s="84"/>
      <c r="I111" s="143"/>
    </row>
    <row r="112" spans="1:9" s="49" customFormat="1" ht="15">
      <c r="A112" s="84"/>
      <c r="B112" s="84"/>
      <c r="C112" s="84"/>
      <c r="D112" s="84"/>
      <c r="I112" s="143"/>
    </row>
    <row r="113" spans="1:9" s="49" customFormat="1" ht="15">
      <c r="A113" s="84"/>
      <c r="B113" s="84"/>
      <c r="C113" s="84"/>
      <c r="D113" s="84"/>
      <c r="I113" s="143"/>
    </row>
    <row r="114" spans="1:9" s="49" customFormat="1" ht="15">
      <c r="A114" s="84"/>
      <c r="B114" s="84"/>
      <c r="C114" s="84"/>
      <c r="D114" s="84"/>
      <c r="I114" s="143"/>
    </row>
    <row r="115" spans="1:9" s="49" customFormat="1" ht="15">
      <c r="A115" s="84"/>
      <c r="B115" s="84"/>
      <c r="C115" s="84"/>
      <c r="D115" s="84"/>
      <c r="I115" s="143"/>
    </row>
    <row r="116" spans="1:9" s="85" customFormat="1" ht="15">
      <c r="A116" s="84"/>
      <c r="B116" s="84"/>
      <c r="C116" s="84"/>
      <c r="D116" s="84"/>
      <c r="H116" s="49"/>
      <c r="I116" s="86"/>
    </row>
    <row r="117" spans="1:9" s="85" customFormat="1" ht="15">
      <c r="A117" s="84"/>
      <c r="B117" s="84"/>
      <c r="C117" s="84"/>
      <c r="D117" s="84"/>
      <c r="H117" s="49"/>
      <c r="I117" s="86"/>
    </row>
    <row r="118" spans="1:9" s="85" customFormat="1" ht="15">
      <c r="A118" s="84"/>
      <c r="B118" s="84"/>
      <c r="C118" s="84"/>
      <c r="D118" s="84"/>
      <c r="H118" s="49"/>
      <c r="I118" s="86"/>
    </row>
    <row r="119" spans="1:9" s="85" customFormat="1" ht="15">
      <c r="A119" s="84"/>
      <c r="B119" s="84"/>
      <c r="C119" s="84"/>
      <c r="D119" s="84"/>
      <c r="H119" s="49"/>
      <c r="I119" s="86"/>
    </row>
    <row r="120" spans="1:9" s="85" customFormat="1" ht="15">
      <c r="A120" s="84"/>
      <c r="B120" s="84"/>
      <c r="C120" s="84"/>
      <c r="D120" s="84"/>
      <c r="H120" s="49"/>
      <c r="I120" s="86"/>
    </row>
    <row r="121" spans="1:9" s="85" customFormat="1" ht="15">
      <c r="A121" s="84"/>
      <c r="B121" s="84"/>
      <c r="C121" s="84"/>
      <c r="D121" s="84"/>
      <c r="H121" s="49"/>
      <c r="I121" s="86"/>
    </row>
    <row r="122" spans="1:9" s="85" customFormat="1" ht="15">
      <c r="A122" s="84"/>
      <c r="B122" s="84"/>
      <c r="C122" s="84"/>
      <c r="D122" s="84"/>
      <c r="H122" s="49"/>
      <c r="I122" s="86"/>
    </row>
    <row r="123" spans="1:9" s="85" customFormat="1" ht="15">
      <c r="A123" s="84"/>
      <c r="B123" s="84"/>
      <c r="C123" s="84"/>
      <c r="D123" s="84"/>
      <c r="H123" s="49"/>
      <c r="I123" s="86"/>
    </row>
    <row r="124" spans="1:9" s="85" customFormat="1" ht="15">
      <c r="A124" s="84"/>
      <c r="B124" s="84"/>
      <c r="C124" s="84"/>
      <c r="D124" s="84"/>
      <c r="H124" s="49"/>
      <c r="I124" s="86"/>
    </row>
    <row r="125" spans="1:9" s="85" customFormat="1" ht="15">
      <c r="A125" s="84"/>
      <c r="B125" s="84"/>
      <c r="C125" s="84"/>
      <c r="D125" s="84"/>
      <c r="H125" s="49"/>
      <c r="I125" s="86"/>
    </row>
    <row r="126" spans="1:9" s="85" customFormat="1" ht="15">
      <c r="A126" s="84"/>
      <c r="B126" s="84"/>
      <c r="C126" s="84"/>
      <c r="D126" s="84"/>
      <c r="H126" s="49"/>
      <c r="I126" s="86"/>
    </row>
    <row r="127" spans="1:9" s="85" customFormat="1" ht="15">
      <c r="A127" s="84"/>
      <c r="B127" s="84"/>
      <c r="C127" s="84"/>
      <c r="D127" s="84"/>
      <c r="H127" s="49"/>
      <c r="I127" s="86"/>
    </row>
    <row r="128" spans="1:9" s="85" customFormat="1" ht="15">
      <c r="A128" s="84"/>
      <c r="B128" s="84"/>
      <c r="C128" s="84"/>
      <c r="D128" s="84"/>
      <c r="H128" s="49"/>
      <c r="I128" s="86"/>
    </row>
    <row r="129" spans="1:9" s="85" customFormat="1" ht="15">
      <c r="A129" s="84"/>
      <c r="B129" s="84"/>
      <c r="C129" s="84"/>
      <c r="D129" s="84"/>
      <c r="H129" s="49"/>
      <c r="I129" s="86"/>
    </row>
    <row r="130" spans="1:9" s="85" customFormat="1" ht="15">
      <c r="A130" s="84"/>
      <c r="B130" s="84"/>
      <c r="C130" s="84"/>
      <c r="D130" s="84"/>
      <c r="H130" s="49"/>
      <c r="I130" s="86"/>
    </row>
    <row r="131" spans="1:9" s="85" customFormat="1" ht="15">
      <c r="A131" s="84"/>
      <c r="B131" s="84"/>
      <c r="C131" s="84"/>
      <c r="D131" s="84"/>
      <c r="H131" s="49"/>
      <c r="I131" s="86"/>
    </row>
    <row r="132" spans="1:9" s="85" customFormat="1" ht="15">
      <c r="A132" s="84"/>
      <c r="B132" s="84"/>
      <c r="C132" s="84"/>
      <c r="D132" s="84"/>
      <c r="H132" s="49"/>
      <c r="I132" s="86"/>
    </row>
    <row r="133" spans="1:9" s="85" customFormat="1" ht="15">
      <c r="A133" s="84"/>
      <c r="B133" s="84"/>
      <c r="C133" s="84"/>
      <c r="D133" s="84"/>
      <c r="H133" s="49"/>
      <c r="I133" s="86"/>
    </row>
    <row r="134" spans="1:9" s="85" customFormat="1" ht="15">
      <c r="A134" s="84"/>
      <c r="B134" s="84"/>
      <c r="C134" s="84"/>
      <c r="D134" s="84"/>
      <c r="H134" s="49"/>
      <c r="I134" s="86"/>
    </row>
    <row r="135" spans="1:9" s="85" customFormat="1" ht="15">
      <c r="A135" s="84"/>
      <c r="B135" s="84"/>
      <c r="C135" s="84"/>
      <c r="D135" s="84"/>
      <c r="H135" s="49"/>
      <c r="I135" s="86"/>
    </row>
    <row r="136" spans="1:9" s="85" customFormat="1" ht="15">
      <c r="A136" s="84"/>
      <c r="B136" s="84"/>
      <c r="C136" s="84"/>
      <c r="D136" s="84"/>
      <c r="H136" s="49"/>
      <c r="I136" s="86"/>
    </row>
    <row r="137" spans="1:9" s="85" customFormat="1" ht="15">
      <c r="A137" s="84"/>
      <c r="B137" s="84"/>
      <c r="C137" s="84"/>
      <c r="D137" s="84"/>
      <c r="H137" s="49"/>
      <c r="I137" s="86"/>
    </row>
    <row r="138" spans="1:9" s="85" customFormat="1" ht="15">
      <c r="A138" s="84"/>
      <c r="B138" s="84"/>
      <c r="C138" s="84"/>
      <c r="D138" s="84"/>
      <c r="H138" s="49"/>
      <c r="I138" s="86"/>
    </row>
    <row r="139" spans="1:9" s="85" customFormat="1" ht="15">
      <c r="A139" s="84"/>
      <c r="B139" s="84"/>
      <c r="C139" s="84"/>
      <c r="D139" s="84"/>
      <c r="H139" s="49"/>
      <c r="I139" s="86"/>
    </row>
    <row r="140" spans="1:9" s="85" customFormat="1" ht="15">
      <c r="A140" s="84"/>
      <c r="B140" s="84"/>
      <c r="C140" s="84"/>
      <c r="D140" s="84"/>
      <c r="H140" s="49"/>
      <c r="I140" s="86"/>
    </row>
    <row r="141" spans="1:9" s="85" customFormat="1" ht="15">
      <c r="A141" s="84"/>
      <c r="B141" s="84"/>
      <c r="C141" s="84"/>
      <c r="D141" s="84"/>
      <c r="H141" s="49"/>
      <c r="I141" s="86"/>
    </row>
    <row r="142" spans="1:9" s="85" customFormat="1" ht="15">
      <c r="A142" s="84"/>
      <c r="B142" s="84"/>
      <c r="C142" s="84"/>
      <c r="D142" s="84"/>
      <c r="H142" s="49"/>
      <c r="I142" s="86"/>
    </row>
    <row r="143" spans="1:9" s="85" customFormat="1" ht="15">
      <c r="A143" s="84"/>
      <c r="B143" s="84"/>
      <c r="C143" s="84"/>
      <c r="D143" s="84"/>
      <c r="H143" s="49"/>
      <c r="I143" s="86"/>
    </row>
    <row r="144" spans="1:9" s="85" customFormat="1" ht="15">
      <c r="A144" s="84"/>
      <c r="B144" s="84"/>
      <c r="C144" s="84"/>
      <c r="D144" s="84"/>
      <c r="H144" s="49"/>
      <c r="I144" s="86"/>
    </row>
    <row r="145" spans="1:8" s="86" customFormat="1" ht="15">
      <c r="A145" s="87"/>
      <c r="B145" s="87"/>
      <c r="C145" s="87"/>
      <c r="D145" s="87"/>
      <c r="H145" s="143"/>
    </row>
    <row r="146" spans="1:8" s="86" customFormat="1" ht="15">
      <c r="A146" s="87"/>
      <c r="B146" s="87"/>
      <c r="C146" s="87"/>
      <c r="D146" s="87"/>
      <c r="H146" s="143"/>
    </row>
    <row r="147" spans="1:8" s="86" customFormat="1" ht="15">
      <c r="A147" s="87"/>
      <c r="B147" s="87"/>
      <c r="C147" s="87"/>
      <c r="D147" s="87"/>
      <c r="H147" s="143"/>
    </row>
    <row r="148" spans="1:8" s="86" customFormat="1" ht="15">
      <c r="A148" s="87"/>
      <c r="B148" s="87"/>
      <c r="C148" s="87"/>
      <c r="D148" s="87"/>
      <c r="H148" s="143"/>
    </row>
    <row r="149" spans="1:8" s="86" customFormat="1" ht="15">
      <c r="A149" s="87"/>
      <c r="B149" s="391"/>
      <c r="C149" s="391"/>
      <c r="D149" s="391"/>
      <c r="E149" s="391"/>
      <c r="F149" s="391"/>
      <c r="H149" s="143"/>
    </row>
    <row r="150" spans="1:8" s="86" customFormat="1" ht="15.75">
      <c r="A150" s="88"/>
      <c r="B150" s="87"/>
      <c r="C150" s="87"/>
      <c r="D150" s="87"/>
      <c r="H150" s="143"/>
    </row>
    <row r="151" spans="1:8" s="86" customFormat="1" ht="15">
      <c r="A151" s="87"/>
      <c r="B151" s="391"/>
      <c r="C151" s="391"/>
      <c r="D151" s="391"/>
      <c r="E151" s="391"/>
      <c r="F151" s="391"/>
      <c r="H151" s="143"/>
    </row>
    <row r="152" spans="1:8" s="86" customFormat="1" ht="15">
      <c r="A152" s="87"/>
      <c r="B152" s="87"/>
      <c r="C152" s="87"/>
      <c r="D152" s="87"/>
      <c r="H152" s="143"/>
    </row>
    <row r="153" spans="1:8" s="86" customFormat="1" ht="15">
      <c r="A153" s="87"/>
      <c r="B153" s="87"/>
      <c r="C153" s="87"/>
      <c r="D153" s="87"/>
      <c r="H153" s="143"/>
    </row>
    <row r="154" spans="1:8" s="86" customFormat="1" ht="15">
      <c r="A154" s="87"/>
      <c r="B154" s="87"/>
      <c r="C154" s="87"/>
      <c r="D154" s="87"/>
      <c r="H154" s="143"/>
    </row>
    <row r="155" spans="1:8" s="86" customFormat="1" ht="15">
      <c r="A155" s="87"/>
      <c r="B155" s="87"/>
      <c r="C155" s="87"/>
      <c r="D155" s="87"/>
      <c r="H155" s="143"/>
    </row>
    <row r="156" spans="1:8" s="86" customFormat="1" ht="15">
      <c r="A156" s="87"/>
      <c r="B156" s="87"/>
      <c r="C156" s="87"/>
      <c r="D156" s="87"/>
      <c r="H156" s="143"/>
    </row>
    <row r="157" spans="1:8" s="86" customFormat="1" ht="15">
      <c r="A157" s="87"/>
      <c r="B157" s="87"/>
      <c r="C157" s="87"/>
      <c r="D157" s="87"/>
      <c r="H157" s="143"/>
    </row>
    <row r="158" spans="1:8" s="86" customFormat="1" ht="15">
      <c r="A158" s="87"/>
      <c r="B158" s="87"/>
      <c r="C158" s="87"/>
      <c r="D158" s="87"/>
      <c r="H158" s="143"/>
    </row>
    <row r="159" spans="1:8" s="86" customFormat="1" ht="15">
      <c r="A159" s="87"/>
      <c r="B159" s="87"/>
      <c r="C159" s="87"/>
      <c r="D159" s="87"/>
      <c r="H159" s="143"/>
    </row>
    <row r="160" spans="1:8" s="86" customFormat="1" ht="15">
      <c r="A160" s="87"/>
      <c r="B160" s="87"/>
      <c r="C160" s="87"/>
      <c r="D160" s="87"/>
      <c r="H160" s="143"/>
    </row>
    <row r="161" spans="1:8" s="86" customFormat="1" ht="15">
      <c r="A161" s="87"/>
      <c r="B161" s="87"/>
      <c r="C161" s="87"/>
      <c r="D161" s="87"/>
      <c r="H161" s="143"/>
    </row>
    <row r="162" spans="1:8" s="86" customFormat="1" ht="15">
      <c r="A162" s="87"/>
      <c r="B162" s="87"/>
      <c r="C162" s="87"/>
      <c r="D162" s="87"/>
      <c r="H162" s="143"/>
    </row>
    <row r="163" spans="1:8" s="86" customFormat="1" ht="15">
      <c r="A163" s="87"/>
      <c r="B163" s="87"/>
      <c r="C163" s="87"/>
      <c r="D163" s="87"/>
      <c r="H163" s="143"/>
    </row>
    <row r="164" spans="1:8" s="86" customFormat="1" ht="15">
      <c r="A164" s="87"/>
      <c r="B164" s="87"/>
      <c r="C164" s="87"/>
      <c r="D164" s="87"/>
      <c r="H164" s="143"/>
    </row>
    <row r="165" spans="1:8" s="86" customFormat="1" ht="15">
      <c r="A165" s="87"/>
      <c r="B165" s="87"/>
      <c r="C165" s="87"/>
      <c r="D165" s="87"/>
      <c r="H165" s="143"/>
    </row>
    <row r="166" spans="1:8" s="86" customFormat="1" ht="15">
      <c r="A166" s="87"/>
      <c r="B166" s="87"/>
      <c r="C166" s="87"/>
      <c r="D166" s="87"/>
      <c r="H166" s="143"/>
    </row>
    <row r="167" spans="1:8" s="86" customFormat="1" ht="15">
      <c r="A167" s="87"/>
      <c r="B167" s="87"/>
      <c r="C167" s="87"/>
      <c r="D167" s="87"/>
      <c r="H167" s="143"/>
    </row>
    <row r="168" spans="1:8" s="86" customFormat="1" ht="15">
      <c r="A168" s="87"/>
      <c r="B168" s="87"/>
      <c r="C168" s="87"/>
      <c r="D168" s="87"/>
      <c r="H168" s="143"/>
    </row>
    <row r="169" spans="1:8" s="86" customFormat="1" ht="15">
      <c r="A169" s="87"/>
      <c r="B169" s="87"/>
      <c r="C169" s="87"/>
      <c r="D169" s="87"/>
      <c r="H169" s="143"/>
    </row>
    <row r="170" spans="1:8" s="86" customFormat="1" ht="15">
      <c r="A170" s="87"/>
      <c r="B170" s="87"/>
      <c r="C170" s="87"/>
      <c r="D170" s="87"/>
      <c r="H170" s="143"/>
    </row>
    <row r="171" spans="1:8" s="86" customFormat="1" ht="15">
      <c r="A171" s="87"/>
      <c r="B171" s="87"/>
      <c r="C171" s="87"/>
      <c r="D171" s="87"/>
      <c r="H171" s="143"/>
    </row>
    <row r="172" spans="1:8" s="86" customFormat="1" ht="15">
      <c r="A172" s="87"/>
      <c r="B172" s="87"/>
      <c r="C172" s="87"/>
      <c r="D172" s="87"/>
      <c r="H172" s="143"/>
    </row>
    <row r="173" spans="1:8" s="86" customFormat="1" ht="15">
      <c r="A173" s="87"/>
      <c r="B173" s="87"/>
      <c r="C173" s="87"/>
      <c r="D173" s="87"/>
      <c r="H173" s="143"/>
    </row>
    <row r="174" spans="1:8" s="86" customFormat="1" ht="15">
      <c r="A174" s="87"/>
      <c r="B174" s="87"/>
      <c r="C174" s="87"/>
      <c r="D174" s="87"/>
      <c r="H174" s="143"/>
    </row>
    <row r="175" spans="1:8" s="86" customFormat="1" ht="15">
      <c r="A175" s="87"/>
      <c r="B175" s="87"/>
      <c r="C175" s="87"/>
      <c r="D175" s="87"/>
      <c r="H175" s="143"/>
    </row>
    <row r="176" spans="1:8" s="86" customFormat="1" ht="15">
      <c r="A176" s="87"/>
      <c r="B176" s="87"/>
      <c r="C176" s="87"/>
      <c r="D176" s="87"/>
      <c r="H176" s="143"/>
    </row>
    <row r="177" spans="1:8" s="86" customFormat="1" ht="15">
      <c r="A177" s="87"/>
      <c r="B177" s="87"/>
      <c r="C177" s="87"/>
      <c r="D177" s="87"/>
      <c r="H177" s="143"/>
    </row>
    <row r="178" spans="1:8" s="86" customFormat="1" ht="15">
      <c r="A178" s="87"/>
      <c r="B178" s="87"/>
      <c r="C178" s="87"/>
      <c r="D178" s="87"/>
      <c r="H178" s="143"/>
    </row>
    <row r="179" spans="1:8" s="86" customFormat="1" ht="15">
      <c r="A179" s="87"/>
      <c r="B179" s="87"/>
      <c r="C179" s="87"/>
      <c r="D179" s="87"/>
      <c r="H179" s="143"/>
    </row>
    <row r="180" spans="1:8" s="86" customFormat="1" ht="15">
      <c r="A180" s="87"/>
      <c r="B180" s="87"/>
      <c r="C180" s="87"/>
      <c r="D180" s="87"/>
      <c r="H180" s="143"/>
    </row>
    <row r="181" spans="1:8" s="86" customFormat="1" ht="15">
      <c r="A181" s="87"/>
      <c r="B181" s="87"/>
      <c r="C181" s="87"/>
      <c r="D181" s="87"/>
      <c r="H181" s="143"/>
    </row>
    <row r="182" spans="1:8" s="86" customFormat="1" ht="15">
      <c r="A182" s="87"/>
      <c r="B182" s="87"/>
      <c r="C182" s="87"/>
      <c r="D182" s="87"/>
      <c r="H182" s="143"/>
    </row>
    <row r="183" spans="1:8" s="86" customFormat="1" ht="15">
      <c r="A183" s="87"/>
      <c r="B183" s="87"/>
      <c r="C183" s="87"/>
      <c r="D183" s="87"/>
      <c r="H183" s="143"/>
    </row>
    <row r="184" spans="1:8" s="86" customFormat="1" ht="15">
      <c r="A184" s="87"/>
      <c r="B184" s="87"/>
      <c r="C184" s="87"/>
      <c r="D184" s="87"/>
      <c r="H184" s="143"/>
    </row>
    <row r="185" spans="1:8" s="86" customFormat="1" ht="15">
      <c r="A185" s="87"/>
      <c r="B185" s="87"/>
      <c r="C185" s="87"/>
      <c r="D185" s="87"/>
      <c r="H185" s="143"/>
    </row>
    <row r="186" spans="1:8" s="86" customFormat="1" ht="15">
      <c r="A186" s="87"/>
      <c r="B186" s="87"/>
      <c r="C186" s="87"/>
      <c r="D186" s="87"/>
      <c r="H186" s="143"/>
    </row>
    <row r="187" spans="1:8" s="86" customFormat="1" ht="15">
      <c r="A187" s="87"/>
      <c r="B187" s="87"/>
      <c r="C187" s="87"/>
      <c r="D187" s="87"/>
      <c r="H187" s="143"/>
    </row>
    <row r="188" spans="1:8" s="86" customFormat="1" ht="15">
      <c r="A188" s="87"/>
      <c r="B188" s="87"/>
      <c r="C188" s="87"/>
      <c r="D188" s="87"/>
      <c r="H188" s="143"/>
    </row>
    <row r="189" spans="1:8" s="86" customFormat="1" ht="15">
      <c r="A189" s="87"/>
      <c r="B189" s="87"/>
      <c r="C189" s="87"/>
      <c r="D189" s="87"/>
      <c r="H189" s="143"/>
    </row>
    <row r="190" spans="1:8" s="86" customFormat="1" ht="15">
      <c r="A190" s="87"/>
      <c r="B190" s="87"/>
      <c r="C190" s="87"/>
      <c r="D190" s="87"/>
      <c r="H190" s="143"/>
    </row>
    <row r="191" spans="1:8" s="86" customFormat="1" ht="15">
      <c r="A191" s="87"/>
      <c r="B191" s="87"/>
      <c r="C191" s="87"/>
      <c r="D191" s="87"/>
      <c r="H191" s="143"/>
    </row>
    <row r="192" spans="1:8" s="58" customFormat="1" ht="15">
      <c r="A192" s="89"/>
      <c r="B192" s="89"/>
      <c r="C192" s="89"/>
      <c r="D192" s="89"/>
      <c r="H192" s="126"/>
    </row>
    <row r="193" spans="1:8" s="58" customFormat="1" ht="15">
      <c r="A193" s="89"/>
      <c r="B193" s="89"/>
      <c r="C193" s="89"/>
      <c r="D193" s="89"/>
      <c r="H193" s="126"/>
    </row>
    <row r="194" spans="1:8" s="58" customFormat="1" ht="15">
      <c r="A194" s="89"/>
      <c r="B194" s="89"/>
      <c r="C194" s="89"/>
      <c r="D194" s="89"/>
      <c r="H194" s="126"/>
    </row>
    <row r="195" spans="1:8" s="58" customFormat="1" ht="15">
      <c r="A195" s="89"/>
      <c r="B195" s="89"/>
      <c r="C195" s="89"/>
      <c r="D195" s="89"/>
      <c r="H195" s="126"/>
    </row>
    <row r="196" spans="1:8" s="58" customFormat="1" ht="15">
      <c r="A196" s="89"/>
      <c r="B196" s="89"/>
      <c r="C196" s="89"/>
      <c r="D196" s="89"/>
      <c r="H196" s="126"/>
    </row>
    <row r="197" spans="1:8" s="58" customFormat="1" ht="15">
      <c r="A197" s="89"/>
      <c r="B197" s="89"/>
      <c r="C197" s="89"/>
      <c r="D197" s="89"/>
      <c r="H197" s="126"/>
    </row>
    <row r="198" spans="1:8" s="58" customFormat="1" ht="15">
      <c r="A198" s="89"/>
      <c r="B198" s="89"/>
      <c r="C198" s="89"/>
      <c r="D198" s="89"/>
      <c r="H198" s="126"/>
    </row>
    <row r="199" spans="1:8" s="58" customFormat="1" ht="15">
      <c r="A199" s="89"/>
      <c r="B199" s="89"/>
      <c r="C199" s="89"/>
      <c r="D199" s="89"/>
      <c r="H199" s="126"/>
    </row>
    <row r="200" spans="1:8" s="58" customFormat="1" ht="15">
      <c r="A200" s="89"/>
      <c r="B200" s="89"/>
      <c r="C200" s="89"/>
      <c r="D200" s="89"/>
      <c r="H200" s="126"/>
    </row>
    <row r="201" spans="1:8" s="58" customFormat="1" ht="15">
      <c r="A201" s="89"/>
      <c r="B201" s="89"/>
      <c r="C201" s="89"/>
      <c r="D201" s="89"/>
      <c r="H201" s="126"/>
    </row>
    <row r="202" spans="1:8" s="58" customFormat="1" ht="15">
      <c r="A202" s="89"/>
      <c r="B202" s="89"/>
      <c r="C202" s="89"/>
      <c r="D202" s="89"/>
      <c r="H202" s="126"/>
    </row>
    <row r="203" spans="1:8" s="58" customFormat="1" ht="15">
      <c r="A203" s="89"/>
      <c r="B203" s="89"/>
      <c r="C203" s="89"/>
      <c r="D203" s="89"/>
      <c r="H203" s="126"/>
    </row>
    <row r="204" spans="1:8" s="58" customFormat="1" ht="15">
      <c r="A204" s="89"/>
      <c r="B204" s="89"/>
      <c r="C204" s="89"/>
      <c r="D204" s="89"/>
      <c r="H204" s="126"/>
    </row>
    <row r="205" spans="1:8" s="58" customFormat="1" ht="15">
      <c r="A205" s="89"/>
      <c r="B205" s="89"/>
      <c r="C205" s="89"/>
      <c r="D205" s="89"/>
      <c r="H205" s="126"/>
    </row>
    <row r="206" spans="1:8" s="58" customFormat="1" ht="15">
      <c r="A206" s="89"/>
      <c r="B206" s="89"/>
      <c r="C206" s="89"/>
      <c r="D206" s="89"/>
      <c r="H206" s="126"/>
    </row>
    <row r="207" spans="1:8" s="58" customFormat="1" ht="15">
      <c r="A207" s="89"/>
      <c r="B207" s="89"/>
      <c r="C207" s="89"/>
      <c r="D207" s="89"/>
      <c r="H207" s="126"/>
    </row>
    <row r="208" spans="1:8" s="58" customFormat="1" ht="15">
      <c r="A208" s="89"/>
      <c r="B208" s="89"/>
      <c r="C208" s="89"/>
      <c r="D208" s="89"/>
      <c r="H208" s="126"/>
    </row>
    <row r="209" spans="1:8" s="58" customFormat="1" ht="15">
      <c r="A209" s="89"/>
      <c r="B209" s="89"/>
      <c r="C209" s="89"/>
      <c r="D209" s="89"/>
      <c r="H209" s="126"/>
    </row>
    <row r="210" spans="1:8" s="58" customFormat="1" ht="15">
      <c r="A210" s="89"/>
      <c r="B210" s="89"/>
      <c r="C210" s="89"/>
      <c r="D210" s="89"/>
      <c r="H210" s="126"/>
    </row>
    <row r="211" spans="1:8" s="58" customFormat="1" ht="15">
      <c r="A211" s="89"/>
      <c r="B211" s="89"/>
      <c r="C211" s="89"/>
      <c r="D211" s="89"/>
      <c r="H211" s="126"/>
    </row>
    <row r="212" spans="1:8" s="58" customFormat="1" ht="15">
      <c r="A212" s="89"/>
      <c r="B212" s="89"/>
      <c r="C212" s="89"/>
      <c r="D212" s="89"/>
      <c r="H212" s="126"/>
    </row>
    <row r="213" spans="1:8" s="58" customFormat="1" ht="15">
      <c r="A213" s="89"/>
      <c r="B213" s="89"/>
      <c r="C213" s="89"/>
      <c r="D213" s="89"/>
      <c r="H213" s="126"/>
    </row>
    <row r="214" spans="1:8" s="58" customFormat="1" ht="15">
      <c r="A214" s="89"/>
      <c r="B214" s="89"/>
      <c r="C214" s="89"/>
      <c r="D214" s="89"/>
      <c r="H214" s="126"/>
    </row>
    <row r="215" spans="1:8" s="58" customFormat="1" ht="15">
      <c r="A215" s="89"/>
      <c r="B215" s="89"/>
      <c r="C215" s="89"/>
      <c r="D215" s="89"/>
      <c r="H215" s="126"/>
    </row>
    <row r="216" spans="1:8" s="58" customFormat="1" ht="15">
      <c r="A216" s="89"/>
      <c r="B216" s="89"/>
      <c r="C216" s="89"/>
      <c r="D216" s="89"/>
      <c r="H216" s="126"/>
    </row>
    <row r="217" spans="1:8" s="58" customFormat="1" ht="15">
      <c r="A217" s="89"/>
      <c r="B217" s="89"/>
      <c r="C217" s="89"/>
      <c r="D217" s="89"/>
      <c r="H217" s="126"/>
    </row>
    <row r="218" spans="1:8" s="58" customFormat="1" ht="15">
      <c r="A218" s="89"/>
      <c r="B218" s="89"/>
      <c r="C218" s="89"/>
      <c r="D218" s="89"/>
      <c r="H218" s="126"/>
    </row>
    <row r="219" spans="1:8" s="58" customFormat="1" ht="15">
      <c r="A219" s="89"/>
      <c r="B219" s="89"/>
      <c r="C219" s="89"/>
      <c r="D219" s="89"/>
      <c r="H219" s="126"/>
    </row>
    <row r="220" spans="1:8" s="58" customFormat="1" ht="15">
      <c r="A220" s="89"/>
      <c r="B220" s="89"/>
      <c r="C220" s="89"/>
      <c r="D220" s="89"/>
      <c r="H220" s="126"/>
    </row>
    <row r="221" spans="1:8" s="58" customFormat="1" ht="15">
      <c r="A221" s="89"/>
      <c r="B221" s="89"/>
      <c r="C221" s="89"/>
      <c r="D221" s="89"/>
      <c r="H221" s="126"/>
    </row>
    <row r="222" spans="1:8" s="58" customFormat="1" ht="15">
      <c r="A222" s="89"/>
      <c r="B222" s="89"/>
      <c r="C222" s="89"/>
      <c r="D222" s="89"/>
      <c r="H222" s="126"/>
    </row>
    <row r="223" spans="1:8" s="58" customFormat="1" ht="15">
      <c r="A223" s="89"/>
      <c r="B223" s="89"/>
      <c r="C223" s="89"/>
      <c r="D223" s="89"/>
      <c r="H223" s="126"/>
    </row>
    <row r="224" spans="1:8" s="58" customFormat="1" ht="15">
      <c r="A224" s="89"/>
      <c r="B224" s="89"/>
      <c r="C224" s="89"/>
      <c r="D224" s="89"/>
      <c r="H224" s="126"/>
    </row>
    <row r="225" spans="1:8" s="58" customFormat="1" ht="15">
      <c r="A225" s="89"/>
      <c r="B225" s="89"/>
      <c r="C225" s="89"/>
      <c r="D225" s="89"/>
      <c r="H225" s="126"/>
    </row>
    <row r="226" spans="1:8" s="58" customFormat="1" ht="15">
      <c r="A226" s="89"/>
      <c r="B226" s="89"/>
      <c r="C226" s="89"/>
      <c r="D226" s="89"/>
      <c r="H226" s="126"/>
    </row>
    <row r="227" spans="1:8" s="58" customFormat="1" ht="15">
      <c r="A227" s="89"/>
      <c r="B227" s="89"/>
      <c r="C227" s="89"/>
      <c r="D227" s="89"/>
      <c r="H227" s="126"/>
    </row>
    <row r="228" spans="1:8" s="58" customFormat="1" ht="0.75" customHeight="1">
      <c r="A228" s="89"/>
      <c r="B228" s="89"/>
      <c r="C228" s="89"/>
      <c r="D228" s="89"/>
      <c r="H228" s="126"/>
    </row>
    <row r="229" spans="1:8" s="58" customFormat="1" ht="15">
      <c r="A229" s="89"/>
      <c r="B229" s="89"/>
      <c r="C229" s="89"/>
      <c r="D229" s="89"/>
      <c r="H229" s="126"/>
    </row>
    <row r="230" spans="1:8" s="58" customFormat="1" ht="15">
      <c r="A230" s="89"/>
      <c r="B230" s="89"/>
      <c r="C230" s="89"/>
      <c r="D230" s="89"/>
      <c r="H230" s="126"/>
    </row>
    <row r="231" spans="1:8" s="58" customFormat="1" ht="15">
      <c r="A231" s="89"/>
      <c r="B231" s="89"/>
      <c r="C231" s="89"/>
      <c r="D231" s="89"/>
      <c r="H231" s="126"/>
    </row>
    <row r="232" spans="1:8" s="58" customFormat="1" ht="15">
      <c r="A232" s="89"/>
      <c r="B232" s="89"/>
      <c r="C232" s="89"/>
      <c r="D232" s="89"/>
      <c r="H232" s="126"/>
    </row>
    <row r="233" spans="1:8" s="58" customFormat="1" ht="15">
      <c r="A233" s="89"/>
      <c r="B233" s="89"/>
      <c r="C233" s="89"/>
      <c r="D233" s="89"/>
      <c r="H233" s="126"/>
    </row>
    <row r="234" spans="1:8" s="58" customFormat="1" ht="15">
      <c r="A234" s="89"/>
      <c r="B234" s="89"/>
      <c r="C234" s="89"/>
      <c r="D234" s="89"/>
      <c r="H234" s="126"/>
    </row>
    <row r="235" spans="1:8" s="58" customFormat="1" ht="15">
      <c r="A235" s="89"/>
      <c r="B235" s="89"/>
      <c r="C235" s="89"/>
      <c r="D235" s="89"/>
      <c r="H235" s="126"/>
    </row>
    <row r="236" spans="1:8" s="58" customFormat="1" ht="15">
      <c r="A236" s="89"/>
      <c r="B236" s="89"/>
      <c r="C236" s="89"/>
      <c r="D236" s="89"/>
      <c r="H236" s="126"/>
    </row>
    <row r="237" spans="1:8" s="58" customFormat="1" ht="15">
      <c r="A237" s="89"/>
      <c r="B237" s="89"/>
      <c r="C237" s="89"/>
      <c r="D237" s="89"/>
      <c r="H237" s="126"/>
    </row>
    <row r="238" spans="1:8" s="58" customFormat="1" ht="15">
      <c r="A238" s="89"/>
      <c r="B238" s="89"/>
      <c r="C238" s="89"/>
      <c r="D238" s="89"/>
      <c r="H238" s="126"/>
    </row>
    <row r="239" spans="1:8" s="58" customFormat="1" ht="15">
      <c r="A239" s="89"/>
      <c r="B239" s="89"/>
      <c r="C239" s="89"/>
      <c r="D239" s="89"/>
      <c r="H239" s="126"/>
    </row>
    <row r="240" spans="1:8" s="58" customFormat="1" ht="15">
      <c r="A240" s="89"/>
      <c r="B240" s="89"/>
      <c r="C240" s="89"/>
      <c r="D240" s="89"/>
      <c r="H240" s="126"/>
    </row>
    <row r="241" spans="1:8" s="58" customFormat="1" ht="15">
      <c r="A241" s="89"/>
      <c r="B241" s="89"/>
      <c r="C241" s="89"/>
      <c r="D241" s="89"/>
      <c r="H241" s="126"/>
    </row>
    <row r="242" spans="1:8" s="58" customFormat="1" ht="15">
      <c r="A242" s="89"/>
      <c r="B242" s="89"/>
      <c r="C242" s="89"/>
      <c r="D242" s="89"/>
      <c r="H242" s="126"/>
    </row>
    <row r="243" spans="1:8" s="58" customFormat="1" ht="15">
      <c r="A243" s="89"/>
      <c r="B243" s="89"/>
      <c r="C243" s="89"/>
      <c r="D243" s="89"/>
      <c r="H243" s="126"/>
    </row>
    <row r="244" spans="1:8" s="58" customFormat="1" ht="15">
      <c r="A244" s="89"/>
      <c r="B244" s="89"/>
      <c r="C244" s="89"/>
      <c r="D244" s="89"/>
      <c r="H244" s="126"/>
    </row>
    <row r="245" spans="1:8" s="58" customFormat="1" ht="15">
      <c r="A245" s="89"/>
      <c r="B245" s="89"/>
      <c r="C245" s="89"/>
      <c r="D245" s="89"/>
      <c r="H245" s="126"/>
    </row>
    <row r="246" spans="1:8" s="58" customFormat="1" ht="15">
      <c r="A246" s="89"/>
      <c r="B246" s="89"/>
      <c r="C246" s="89"/>
      <c r="D246" s="89"/>
      <c r="H246" s="126"/>
    </row>
    <row r="247" spans="1:8" s="58" customFormat="1" ht="15">
      <c r="A247" s="89"/>
      <c r="B247" s="89"/>
      <c r="C247" s="89"/>
      <c r="D247" s="89"/>
      <c r="H247" s="126"/>
    </row>
    <row r="248" spans="1:8" s="58" customFormat="1" ht="15">
      <c r="A248" s="89"/>
      <c r="B248" s="89"/>
      <c r="C248" s="89"/>
      <c r="D248" s="89"/>
      <c r="H248" s="126"/>
    </row>
    <row r="249" spans="1:8" s="58" customFormat="1" ht="15">
      <c r="A249" s="89"/>
      <c r="B249" s="89"/>
      <c r="C249" s="89"/>
      <c r="D249" s="89"/>
      <c r="H249" s="126"/>
    </row>
    <row r="250" spans="1:8" s="58" customFormat="1" ht="15">
      <c r="A250" s="89"/>
      <c r="B250" s="89"/>
      <c r="C250" s="89"/>
      <c r="D250" s="89"/>
      <c r="H250" s="126"/>
    </row>
    <row r="251" spans="1:8" s="58" customFormat="1" ht="15">
      <c r="A251" s="89"/>
      <c r="B251" s="89"/>
      <c r="C251" s="89"/>
      <c r="D251" s="89"/>
      <c r="H251" s="126"/>
    </row>
    <row r="252" spans="1:8" s="58" customFormat="1" ht="15">
      <c r="A252" s="89"/>
      <c r="B252" s="89"/>
      <c r="C252" s="89"/>
      <c r="D252" s="89"/>
      <c r="H252" s="126"/>
    </row>
    <row r="253" spans="1:8" s="58" customFormat="1" ht="15">
      <c r="A253" s="89"/>
      <c r="B253" s="89"/>
      <c r="C253" s="89"/>
      <c r="D253" s="89"/>
      <c r="H253" s="126"/>
    </row>
    <row r="254" spans="1:8" s="58" customFormat="1" ht="15">
      <c r="A254" s="89"/>
      <c r="B254" s="89"/>
      <c r="C254" s="89"/>
      <c r="D254" s="89"/>
      <c r="H254" s="126"/>
    </row>
    <row r="255" spans="1:8" s="58" customFormat="1" ht="15">
      <c r="A255" s="89"/>
      <c r="B255" s="89"/>
      <c r="C255" s="89"/>
      <c r="D255" s="89"/>
      <c r="H255" s="126"/>
    </row>
    <row r="256" spans="1:8" s="58" customFormat="1" ht="15">
      <c r="A256" s="89"/>
      <c r="B256" s="89"/>
      <c r="C256" s="89"/>
      <c r="D256" s="89"/>
      <c r="H256" s="126"/>
    </row>
    <row r="257" spans="1:8" s="58" customFormat="1" ht="15">
      <c r="A257" s="89"/>
      <c r="B257" s="89"/>
      <c r="C257" s="89"/>
      <c r="D257" s="89"/>
      <c r="H257" s="126"/>
    </row>
    <row r="258" spans="1:8" s="58" customFormat="1" ht="15">
      <c r="A258" s="89"/>
      <c r="B258" s="89"/>
      <c r="C258" s="89"/>
      <c r="D258" s="89"/>
      <c r="H258" s="126"/>
    </row>
    <row r="259" spans="1:8" s="58" customFormat="1" ht="15">
      <c r="A259" s="89"/>
      <c r="B259" s="89"/>
      <c r="C259" s="89"/>
      <c r="D259" s="89"/>
      <c r="H259" s="126"/>
    </row>
    <row r="260" spans="1:8" s="58" customFormat="1" ht="15">
      <c r="A260" s="89"/>
      <c r="B260" s="89"/>
      <c r="C260" s="89"/>
      <c r="D260" s="89"/>
      <c r="H260" s="126"/>
    </row>
    <row r="261" spans="1:8" s="58" customFormat="1" ht="15">
      <c r="A261" s="89"/>
      <c r="B261" s="89"/>
      <c r="C261" s="89"/>
      <c r="D261" s="89"/>
      <c r="H261" s="126"/>
    </row>
    <row r="262" spans="1:8" s="58" customFormat="1" ht="15">
      <c r="A262" s="89"/>
      <c r="B262" s="89"/>
      <c r="C262" s="89"/>
      <c r="D262" s="89"/>
      <c r="H262" s="126"/>
    </row>
    <row r="263" spans="1:8" s="58" customFormat="1" ht="15">
      <c r="A263" s="89"/>
      <c r="B263" s="89"/>
      <c r="C263" s="89"/>
      <c r="D263" s="89"/>
      <c r="H263" s="126"/>
    </row>
    <row r="264" spans="1:8" s="58" customFormat="1" ht="15">
      <c r="A264" s="89"/>
      <c r="B264" s="89"/>
      <c r="C264" s="89"/>
      <c r="D264" s="89"/>
      <c r="H264" s="126"/>
    </row>
    <row r="265" spans="1:8" s="58" customFormat="1" ht="15">
      <c r="A265" s="89"/>
      <c r="B265" s="89"/>
      <c r="C265" s="89"/>
      <c r="D265" s="89"/>
      <c r="H265" s="126"/>
    </row>
    <row r="266" s="58" customFormat="1" ht="15">
      <c r="H266" s="126"/>
    </row>
    <row r="267" s="58" customFormat="1" ht="15">
      <c r="H267" s="126"/>
    </row>
    <row r="268" s="58" customFormat="1" ht="15">
      <c r="H268" s="126"/>
    </row>
    <row r="269" s="58" customFormat="1" ht="15">
      <c r="H269" s="126"/>
    </row>
    <row r="270" s="58" customFormat="1" ht="15">
      <c r="H270" s="126"/>
    </row>
    <row r="271" s="58" customFormat="1" ht="15">
      <c r="H271" s="126"/>
    </row>
    <row r="272" s="58" customFormat="1" ht="15">
      <c r="H272" s="126"/>
    </row>
    <row r="273" s="58" customFormat="1" ht="15">
      <c r="H273" s="126"/>
    </row>
    <row r="274" s="58" customFormat="1" ht="15">
      <c r="H274" s="126"/>
    </row>
    <row r="275" s="58" customFormat="1" ht="15">
      <c r="H275" s="126"/>
    </row>
    <row r="276" s="58" customFormat="1" ht="15">
      <c r="H276" s="126"/>
    </row>
    <row r="277" s="58" customFormat="1" ht="15">
      <c r="H277" s="126"/>
    </row>
    <row r="278" s="58" customFormat="1" ht="15">
      <c r="H278" s="126"/>
    </row>
    <row r="279" s="58" customFormat="1" ht="15">
      <c r="H279" s="126"/>
    </row>
    <row r="280" s="58" customFormat="1" ht="15">
      <c r="H280" s="126"/>
    </row>
    <row r="281" s="58" customFormat="1" ht="15">
      <c r="H281" s="126"/>
    </row>
    <row r="282" s="58" customFormat="1" ht="15">
      <c r="H282" s="126"/>
    </row>
    <row r="283" s="58" customFormat="1" ht="15">
      <c r="H283" s="126"/>
    </row>
    <row r="284" s="58" customFormat="1" ht="15">
      <c r="H284" s="126"/>
    </row>
    <row r="285" s="58" customFormat="1" ht="15">
      <c r="H285" s="126"/>
    </row>
    <row r="286" s="58" customFormat="1" ht="15">
      <c r="H286" s="126"/>
    </row>
    <row r="287" s="58" customFormat="1" ht="15">
      <c r="H287" s="126"/>
    </row>
    <row r="288" s="58" customFormat="1" ht="15">
      <c r="H288" s="126"/>
    </row>
    <row r="289" s="58" customFormat="1" ht="15">
      <c r="H289" s="126"/>
    </row>
    <row r="290" s="58" customFormat="1" ht="15">
      <c r="H290" s="126"/>
    </row>
    <row r="291" s="58" customFormat="1" ht="15">
      <c r="H291" s="126"/>
    </row>
    <row r="292" s="58" customFormat="1" ht="15">
      <c r="H292" s="126"/>
    </row>
    <row r="293" s="58" customFormat="1" ht="15">
      <c r="H293" s="126"/>
    </row>
    <row r="294" s="58" customFormat="1" ht="15">
      <c r="H294" s="126"/>
    </row>
    <row r="295" s="58" customFormat="1" ht="15">
      <c r="H295" s="126"/>
    </row>
    <row r="296" s="58" customFormat="1" ht="15">
      <c r="H296" s="126"/>
    </row>
    <row r="297" s="58" customFormat="1" ht="15">
      <c r="H297" s="126"/>
    </row>
    <row r="298" s="58" customFormat="1" ht="15">
      <c r="H298" s="126"/>
    </row>
    <row r="299" s="58" customFormat="1" ht="15">
      <c r="H299" s="126"/>
    </row>
    <row r="300" s="58" customFormat="1" ht="15">
      <c r="H300" s="126"/>
    </row>
    <row r="301" s="58" customFormat="1" ht="15">
      <c r="H301" s="126"/>
    </row>
    <row r="302" s="58" customFormat="1" ht="15">
      <c r="H302" s="126"/>
    </row>
    <row r="303" s="58" customFormat="1" ht="15">
      <c r="H303" s="126"/>
    </row>
    <row r="304" s="58" customFormat="1" ht="15">
      <c r="H304" s="126"/>
    </row>
    <row r="305" s="58" customFormat="1" ht="15">
      <c r="H305" s="126"/>
    </row>
    <row r="306" s="58" customFormat="1" ht="15">
      <c r="H306" s="126"/>
    </row>
    <row r="307" s="58" customFormat="1" ht="15">
      <c r="H307" s="126"/>
    </row>
    <row r="308" s="58" customFormat="1" ht="15">
      <c r="H308" s="126"/>
    </row>
    <row r="309" s="58" customFormat="1" ht="15">
      <c r="H309" s="126"/>
    </row>
    <row r="310" s="58" customFormat="1" ht="15">
      <c r="H310" s="126"/>
    </row>
    <row r="311" s="58" customFormat="1" ht="15">
      <c r="H311" s="126"/>
    </row>
    <row r="312" s="58" customFormat="1" ht="15">
      <c r="H312" s="126"/>
    </row>
    <row r="313" s="58" customFormat="1" ht="15">
      <c r="H313" s="126"/>
    </row>
    <row r="314" s="58" customFormat="1" ht="15">
      <c r="H314" s="126"/>
    </row>
    <row r="315" s="58" customFormat="1" ht="15">
      <c r="H315" s="126"/>
    </row>
    <row r="316" s="58" customFormat="1" ht="15">
      <c r="H316" s="126"/>
    </row>
    <row r="317" s="58" customFormat="1" ht="15">
      <c r="H317" s="126"/>
    </row>
    <row r="318" s="58" customFormat="1" ht="15">
      <c r="H318" s="126"/>
    </row>
    <row r="319" s="58" customFormat="1" ht="15">
      <c r="H319" s="126"/>
    </row>
    <row r="320" s="58" customFormat="1" ht="15">
      <c r="H320" s="126"/>
    </row>
    <row r="321" s="58" customFormat="1" ht="15">
      <c r="H321" s="126"/>
    </row>
    <row r="322" s="58" customFormat="1" ht="15">
      <c r="H322" s="126"/>
    </row>
    <row r="323" s="58" customFormat="1" ht="15">
      <c r="H323" s="126"/>
    </row>
    <row r="324" s="58" customFormat="1" ht="15">
      <c r="H324" s="126"/>
    </row>
    <row r="325" s="58" customFormat="1" ht="15">
      <c r="H325" s="126"/>
    </row>
    <row r="326" s="58" customFormat="1" ht="15">
      <c r="H326" s="126"/>
    </row>
    <row r="327" s="58" customFormat="1" ht="15">
      <c r="H327" s="126"/>
    </row>
    <row r="328" s="58" customFormat="1" ht="15">
      <c r="H328" s="126"/>
    </row>
    <row r="329" s="58" customFormat="1" ht="15">
      <c r="H329" s="126"/>
    </row>
    <row r="330" s="58" customFormat="1" ht="15">
      <c r="H330" s="126"/>
    </row>
    <row r="331" s="58" customFormat="1" ht="15">
      <c r="H331" s="126"/>
    </row>
    <row r="332" s="58" customFormat="1" ht="15">
      <c r="H332" s="126"/>
    </row>
    <row r="333" s="58" customFormat="1" ht="15">
      <c r="H333" s="126"/>
    </row>
    <row r="334" s="58" customFormat="1" ht="15">
      <c r="H334" s="126"/>
    </row>
    <row r="335" s="58" customFormat="1" ht="15">
      <c r="H335" s="126"/>
    </row>
    <row r="336" s="58" customFormat="1" ht="15">
      <c r="H336" s="126"/>
    </row>
    <row r="337" s="58" customFormat="1" ht="15">
      <c r="H337" s="126"/>
    </row>
    <row r="338" s="58" customFormat="1" ht="15">
      <c r="H338" s="126"/>
    </row>
    <row r="339" s="58" customFormat="1" ht="15">
      <c r="H339" s="126"/>
    </row>
    <row r="340" s="58" customFormat="1" ht="15">
      <c r="H340" s="126"/>
    </row>
    <row r="341" s="58" customFormat="1" ht="15">
      <c r="H341" s="126"/>
    </row>
    <row r="342" s="58" customFormat="1" ht="15">
      <c r="H342" s="126"/>
    </row>
    <row r="343" s="58" customFormat="1" ht="15">
      <c r="H343" s="126"/>
    </row>
    <row r="344" s="58" customFormat="1" ht="15">
      <c r="H344" s="126"/>
    </row>
    <row r="345" s="58" customFormat="1" ht="15">
      <c r="H345" s="126"/>
    </row>
    <row r="346" s="58" customFormat="1" ht="15">
      <c r="H346" s="126"/>
    </row>
    <row r="347" s="58" customFormat="1" ht="15">
      <c r="H347" s="126"/>
    </row>
    <row r="348" s="58" customFormat="1" ht="15">
      <c r="H348" s="126"/>
    </row>
    <row r="349" s="58" customFormat="1" ht="15">
      <c r="H349" s="126"/>
    </row>
    <row r="350" s="58" customFormat="1" ht="15">
      <c r="H350" s="126"/>
    </row>
    <row r="351" s="58" customFormat="1" ht="15">
      <c r="H351" s="126"/>
    </row>
    <row r="352" s="58" customFormat="1" ht="15">
      <c r="H352" s="126"/>
    </row>
    <row r="353" s="58" customFormat="1" ht="15">
      <c r="H353" s="126"/>
    </row>
    <row r="354" s="58" customFormat="1" ht="15">
      <c r="H354" s="126"/>
    </row>
    <row r="355" s="58" customFormat="1" ht="15">
      <c r="H355" s="126"/>
    </row>
    <row r="356" s="58" customFormat="1" ht="15">
      <c r="H356" s="126"/>
    </row>
    <row r="357" s="58" customFormat="1" ht="15">
      <c r="H357" s="126"/>
    </row>
    <row r="358" s="58" customFormat="1" ht="15">
      <c r="H358" s="126"/>
    </row>
    <row r="359" s="58" customFormat="1" ht="15">
      <c r="H359" s="126"/>
    </row>
    <row r="360" s="58" customFormat="1" ht="15">
      <c r="H360" s="126"/>
    </row>
    <row r="361" s="58" customFormat="1" ht="15">
      <c r="H361" s="126"/>
    </row>
    <row r="362" s="58" customFormat="1" ht="15">
      <c r="H362" s="126"/>
    </row>
    <row r="363" s="58" customFormat="1" ht="15">
      <c r="H363" s="126"/>
    </row>
    <row r="364" s="58" customFormat="1" ht="15">
      <c r="H364" s="126"/>
    </row>
    <row r="365" s="58" customFormat="1" ht="15">
      <c r="H365" s="126"/>
    </row>
    <row r="366" s="58" customFormat="1" ht="15">
      <c r="H366" s="126"/>
    </row>
    <row r="367" s="58" customFormat="1" ht="15">
      <c r="H367" s="126"/>
    </row>
    <row r="368" s="58" customFormat="1" ht="15">
      <c r="H368" s="126"/>
    </row>
    <row r="369" s="58" customFormat="1" ht="15">
      <c r="H369" s="126"/>
    </row>
    <row r="370" s="58" customFormat="1" ht="15">
      <c r="H370" s="126"/>
    </row>
    <row r="371" s="58" customFormat="1" ht="15">
      <c r="H371" s="126"/>
    </row>
    <row r="372" s="58" customFormat="1" ht="15">
      <c r="H372" s="126"/>
    </row>
    <row r="373" s="58" customFormat="1" ht="15">
      <c r="H373" s="126"/>
    </row>
    <row r="374" s="58" customFormat="1" ht="15">
      <c r="H374" s="126"/>
    </row>
    <row r="375" s="58" customFormat="1" ht="15">
      <c r="H375" s="126"/>
    </row>
    <row r="376" s="58" customFormat="1" ht="15">
      <c r="H376" s="126"/>
    </row>
    <row r="377" s="58" customFormat="1" ht="15">
      <c r="H377" s="126"/>
    </row>
    <row r="378" s="58" customFormat="1" ht="15">
      <c r="H378" s="126"/>
    </row>
    <row r="379" s="58" customFormat="1" ht="15">
      <c r="H379" s="126"/>
    </row>
    <row r="380" s="58" customFormat="1" ht="15">
      <c r="H380" s="126"/>
    </row>
    <row r="381" s="58" customFormat="1" ht="15">
      <c r="H381" s="126"/>
    </row>
    <row r="382" s="58" customFormat="1" ht="15">
      <c r="H382" s="126"/>
    </row>
    <row r="383" s="58" customFormat="1" ht="15">
      <c r="H383" s="126"/>
    </row>
    <row r="384" s="58" customFormat="1" ht="15">
      <c r="H384" s="126"/>
    </row>
    <row r="385" s="58" customFormat="1" ht="15">
      <c r="H385" s="126"/>
    </row>
    <row r="386" s="58" customFormat="1" ht="15">
      <c r="H386" s="126"/>
    </row>
    <row r="387" s="58" customFormat="1" ht="15">
      <c r="H387" s="126"/>
    </row>
    <row r="388" s="58" customFormat="1" ht="15">
      <c r="H388" s="126"/>
    </row>
    <row r="389" s="58" customFormat="1" ht="15">
      <c r="H389" s="126"/>
    </row>
    <row r="390" s="58" customFormat="1" ht="15">
      <c r="H390" s="126"/>
    </row>
  </sheetData>
  <sheetProtection/>
  <mergeCells count="10">
    <mergeCell ref="B151:F151"/>
    <mergeCell ref="A2:N2"/>
    <mergeCell ref="A1:N1"/>
    <mergeCell ref="A4:A5"/>
    <mergeCell ref="B4:B5"/>
    <mergeCell ref="E4:H4"/>
    <mergeCell ref="I4:K4"/>
    <mergeCell ref="B149:F149"/>
    <mergeCell ref="C4:C5"/>
    <mergeCell ref="D4:D5"/>
  </mergeCells>
  <printOptions horizontalCentered="1"/>
  <pageMargins left="0.31496062992125984" right="0" top="0" bottom="0" header="0" footer="0"/>
  <pageSetup horizontalDpi="600" verticalDpi="600" orientation="landscape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10"/>
  <sheetViews>
    <sheetView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S33" sqref="S33"/>
    </sheetView>
  </sheetViews>
  <sheetFormatPr defaultColWidth="9.00390625" defaultRowHeight="12.75"/>
  <cols>
    <col min="1" max="1" width="34.75390625" style="54" customWidth="1"/>
    <col min="2" max="2" width="12.00390625" style="54" customWidth="1"/>
    <col min="3" max="3" width="11.25390625" style="54" customWidth="1"/>
    <col min="4" max="4" width="11.75390625" style="54" customWidth="1"/>
    <col min="5" max="5" width="11.25390625" style="54" customWidth="1"/>
    <col min="6" max="6" width="12.00390625" style="54" customWidth="1"/>
    <col min="7" max="7" width="10.625" style="58" customWidth="1"/>
    <col min="8" max="8" width="10.25390625" style="54" customWidth="1"/>
    <col min="9" max="9" width="11.25390625" style="54" customWidth="1"/>
    <col min="10" max="10" width="10.25390625" style="54" customWidth="1"/>
    <col min="11" max="11" width="11.00390625" style="54" customWidth="1"/>
    <col min="12" max="12" width="11.625" style="54" customWidth="1"/>
    <col min="13" max="16384" width="9.125" style="54" customWidth="1"/>
  </cols>
  <sheetData>
    <row r="1" spans="1:12" ht="35.25" customHeight="1">
      <c r="A1" s="405" t="s">
        <v>108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</row>
    <row r="2" spans="1:12" ht="15" customHeight="1">
      <c r="A2" s="50" t="str">
        <f>зерноск!A2</f>
        <v>по состоянию на 27 ноября 2017 года</v>
      </c>
      <c r="B2" s="51"/>
      <c r="C2" s="52"/>
      <c r="D2" s="52"/>
      <c r="E2" s="52"/>
      <c r="F2" s="52"/>
      <c r="G2" s="52"/>
      <c r="H2" s="52"/>
      <c r="I2" s="52"/>
      <c r="J2" s="53"/>
      <c r="K2" s="53"/>
      <c r="L2" s="53"/>
    </row>
    <row r="3" spans="1:12" ht="3" customHeight="1">
      <c r="A3" s="51"/>
      <c r="B3" s="51"/>
      <c r="C3" s="52"/>
      <c r="D3" s="52"/>
      <c r="E3" s="52"/>
      <c r="F3" s="52"/>
      <c r="G3" s="52"/>
      <c r="H3" s="52"/>
      <c r="I3" s="52"/>
      <c r="J3" s="53"/>
      <c r="K3" s="53"/>
      <c r="L3" s="53"/>
    </row>
    <row r="4" spans="1:13" s="58" customFormat="1" ht="24.75" customHeight="1">
      <c r="A4" s="415" t="s">
        <v>1</v>
      </c>
      <c r="B4" s="399" t="s">
        <v>137</v>
      </c>
      <c r="C4" s="393" t="s">
        <v>114</v>
      </c>
      <c r="D4" s="389"/>
      <c r="E4" s="390"/>
      <c r="F4" s="394"/>
      <c r="G4" s="389" t="s">
        <v>115</v>
      </c>
      <c r="H4" s="390"/>
      <c r="I4" s="390"/>
      <c r="J4" s="55"/>
      <c r="K4" s="56" t="s">
        <v>0</v>
      </c>
      <c r="L4" s="57"/>
      <c r="M4" s="106"/>
    </row>
    <row r="5" spans="1:12" s="58" customFormat="1" ht="42" customHeight="1">
      <c r="A5" s="416"/>
      <c r="B5" s="399"/>
      <c r="C5" s="325" t="s">
        <v>104</v>
      </c>
      <c r="D5" s="260" t="s">
        <v>109</v>
      </c>
      <c r="E5" s="260" t="s">
        <v>105</v>
      </c>
      <c r="F5" s="60" t="s">
        <v>103</v>
      </c>
      <c r="G5" s="323" t="s">
        <v>104</v>
      </c>
      <c r="H5" s="323" t="s">
        <v>105</v>
      </c>
      <c r="I5" s="323" t="s">
        <v>103</v>
      </c>
      <c r="J5" s="262" t="s">
        <v>104</v>
      </c>
      <c r="K5" s="260" t="s">
        <v>105</v>
      </c>
      <c r="L5" s="260" t="s">
        <v>103</v>
      </c>
    </row>
    <row r="6" spans="1:12" s="47" customFormat="1" ht="15.75">
      <c r="A6" s="230" t="s">
        <v>2</v>
      </c>
      <c r="B6" s="236">
        <v>297.113</v>
      </c>
      <c r="C6" s="167">
        <f>C7+C26+C37+C46+C54+C93+C69+C76</f>
        <v>270.18800000000005</v>
      </c>
      <c r="D6" s="64">
        <f aca="true" t="shared" si="0" ref="D6:D46">C6/B6*100</f>
        <v>90.93779134538039</v>
      </c>
      <c r="E6" s="64">
        <v>316.5697</v>
      </c>
      <c r="F6" s="213">
        <f aca="true" t="shared" si="1" ref="F6:F71">C6-E6</f>
        <v>-46.38169999999997</v>
      </c>
      <c r="G6" s="174">
        <f>G7+G26+G37+G46+G54+G93+G69+G76</f>
        <v>6391.386199999999</v>
      </c>
      <c r="H6" s="64">
        <v>6932.832990000001</v>
      </c>
      <c r="I6" s="65">
        <f>G6-H6</f>
        <v>-541.4467900000018</v>
      </c>
      <c r="J6" s="322">
        <f>IF(C6&gt;0,G6/C6*10,"")</f>
        <v>236.55329622337032</v>
      </c>
      <c r="K6" s="302">
        <f>IF(E6&gt;0,H6/E6*10,"")</f>
        <v>218.9986277903413</v>
      </c>
      <c r="L6" s="65">
        <f>J6-K6</f>
        <v>17.554668433029036</v>
      </c>
    </row>
    <row r="7" spans="1:12" s="46" customFormat="1" ht="15.75">
      <c r="A7" s="231" t="s">
        <v>3</v>
      </c>
      <c r="B7" s="237">
        <v>97.978</v>
      </c>
      <c r="C7" s="168">
        <f>SUM(C8:C24)</f>
        <v>96.28200000000001</v>
      </c>
      <c r="D7" s="67">
        <f t="shared" si="0"/>
        <v>98.26899916307744</v>
      </c>
      <c r="E7" s="67">
        <v>103.91399999999999</v>
      </c>
      <c r="F7" s="112">
        <f t="shared" si="1"/>
        <v>-7.631999999999977</v>
      </c>
      <c r="G7" s="175">
        <f>SUM(G8:G24)</f>
        <v>2806.561</v>
      </c>
      <c r="H7" s="67">
        <v>2760.889</v>
      </c>
      <c r="I7" s="69">
        <f aca="true" t="shared" si="2" ref="I7:I70">G7-H7</f>
        <v>45.672000000000025</v>
      </c>
      <c r="J7" s="173">
        <f aca="true" t="shared" si="3" ref="J7:J70">IF(C7&gt;0,G7/C7*10,"")</f>
        <v>291.49384100870355</v>
      </c>
      <c r="K7" s="41">
        <f aca="true" t="shared" si="4" ref="K7:K70">IF(E7&gt;0,H7/E7*10,"")</f>
        <v>265.6898011817465</v>
      </c>
      <c r="L7" s="69">
        <f>J7-K7</f>
        <v>25.80403982695708</v>
      </c>
    </row>
    <row r="8" spans="1:12" s="261" customFormat="1" ht="15">
      <c r="A8" s="232" t="s">
        <v>4</v>
      </c>
      <c r="B8" s="238">
        <v>1.162</v>
      </c>
      <c r="C8" s="169">
        <v>1.162</v>
      </c>
      <c r="D8" s="68">
        <f t="shared" si="0"/>
        <v>100</v>
      </c>
      <c r="E8" s="68">
        <v>1.487</v>
      </c>
      <c r="F8" s="113">
        <f t="shared" si="1"/>
        <v>-0.3250000000000002</v>
      </c>
      <c r="G8" s="74">
        <v>42</v>
      </c>
      <c r="H8" s="75">
        <v>46.08900000000001</v>
      </c>
      <c r="I8" s="103">
        <f t="shared" si="2"/>
        <v>-4.089000000000013</v>
      </c>
      <c r="J8" s="170">
        <f t="shared" si="3"/>
        <v>361.44578313253015</v>
      </c>
      <c r="K8" s="75">
        <f t="shared" si="4"/>
        <v>309.9462004034971</v>
      </c>
      <c r="L8" s="103">
        <f>J8-K8</f>
        <v>51.49958272903308</v>
      </c>
    </row>
    <row r="9" spans="1:12" s="261" customFormat="1" ht="15">
      <c r="A9" s="232" t="s">
        <v>5</v>
      </c>
      <c r="B9" s="238">
        <v>24.785</v>
      </c>
      <c r="C9" s="169">
        <v>24.749</v>
      </c>
      <c r="D9" s="68">
        <f t="shared" si="0"/>
        <v>99.8547508573734</v>
      </c>
      <c r="E9" s="68">
        <v>25.3</v>
      </c>
      <c r="F9" s="113">
        <f t="shared" si="1"/>
        <v>-0.5510000000000019</v>
      </c>
      <c r="G9" s="74">
        <v>870</v>
      </c>
      <c r="H9" s="75">
        <v>821.1</v>
      </c>
      <c r="I9" s="103">
        <f t="shared" si="2"/>
        <v>48.89999999999998</v>
      </c>
      <c r="J9" s="170">
        <f t="shared" si="3"/>
        <v>351.5293547214029</v>
      </c>
      <c r="K9" s="75">
        <f t="shared" si="4"/>
        <v>324.5454545454545</v>
      </c>
      <c r="L9" s="103">
        <f>J9-K9</f>
        <v>26.983900175948406</v>
      </c>
    </row>
    <row r="10" spans="1:12" s="261" customFormat="1" ht="15">
      <c r="A10" s="232" t="s">
        <v>6</v>
      </c>
      <c r="B10" s="238">
        <v>3.512</v>
      </c>
      <c r="C10" s="169">
        <v>3.39</v>
      </c>
      <c r="D10" s="68">
        <f t="shared" si="0"/>
        <v>96.52619589977222</v>
      </c>
      <c r="E10" s="68">
        <v>3.7</v>
      </c>
      <c r="F10" s="113">
        <f t="shared" si="1"/>
        <v>-0.31000000000000005</v>
      </c>
      <c r="G10" s="74">
        <v>71.15</v>
      </c>
      <c r="H10" s="75">
        <v>73.3</v>
      </c>
      <c r="I10" s="103">
        <f t="shared" si="2"/>
        <v>-2.1499999999999915</v>
      </c>
      <c r="J10" s="170">
        <f t="shared" si="3"/>
        <v>209.88200589970504</v>
      </c>
      <c r="K10" s="75">
        <f t="shared" si="4"/>
        <v>198.1081081081081</v>
      </c>
      <c r="L10" s="103">
        <f>J10-K10</f>
        <v>11.773897791596937</v>
      </c>
    </row>
    <row r="11" spans="1:12" s="261" customFormat="1" ht="15">
      <c r="A11" s="232" t="s">
        <v>7</v>
      </c>
      <c r="B11" s="238">
        <v>2.8</v>
      </c>
      <c r="C11" s="169">
        <v>2.8</v>
      </c>
      <c r="D11" s="68">
        <f t="shared" si="0"/>
        <v>100</v>
      </c>
      <c r="E11" s="68">
        <v>4.005</v>
      </c>
      <c r="F11" s="113">
        <f t="shared" si="1"/>
        <v>-1.205</v>
      </c>
      <c r="G11" s="74">
        <v>61.6</v>
      </c>
      <c r="H11" s="75">
        <v>72</v>
      </c>
      <c r="I11" s="103">
        <f t="shared" si="2"/>
        <v>-10.399999999999999</v>
      </c>
      <c r="J11" s="170">
        <f t="shared" si="3"/>
        <v>220.00000000000003</v>
      </c>
      <c r="K11" s="75">
        <f t="shared" si="4"/>
        <v>179.77528089887642</v>
      </c>
      <c r="L11" s="103">
        <f aca="true" t="shared" si="5" ref="L11:L32">J11-K11</f>
        <v>40.22471910112361</v>
      </c>
    </row>
    <row r="12" spans="1:12" s="261" customFormat="1" ht="15">
      <c r="A12" s="232" t="s">
        <v>8</v>
      </c>
      <c r="B12" s="238">
        <v>1.228</v>
      </c>
      <c r="C12" s="169">
        <v>1.04</v>
      </c>
      <c r="D12" s="68">
        <f t="shared" si="0"/>
        <v>84.69055374592834</v>
      </c>
      <c r="E12" s="68">
        <v>1.535</v>
      </c>
      <c r="F12" s="113">
        <f t="shared" si="1"/>
        <v>-0.4949999999999999</v>
      </c>
      <c r="G12" s="74">
        <v>20.49</v>
      </c>
      <c r="H12" s="75">
        <v>33.5</v>
      </c>
      <c r="I12" s="103">
        <f t="shared" si="2"/>
        <v>-13.010000000000002</v>
      </c>
      <c r="J12" s="170">
        <f t="shared" si="3"/>
        <v>197.01923076923072</v>
      </c>
      <c r="K12" s="75">
        <f t="shared" si="4"/>
        <v>218.24104234527687</v>
      </c>
      <c r="L12" s="103">
        <f t="shared" si="5"/>
        <v>-21.22181157604615</v>
      </c>
    </row>
    <row r="13" spans="1:12" s="261" customFormat="1" ht="15">
      <c r="A13" s="232" t="s">
        <v>9</v>
      </c>
      <c r="B13" s="238">
        <v>3.278</v>
      </c>
      <c r="C13" s="169">
        <v>3.2</v>
      </c>
      <c r="D13" s="68">
        <f t="shared" si="0"/>
        <v>97.62050030506407</v>
      </c>
      <c r="E13" s="68">
        <v>2.8</v>
      </c>
      <c r="F13" s="113">
        <f t="shared" si="1"/>
        <v>0.40000000000000036</v>
      </c>
      <c r="G13" s="74">
        <v>61.8</v>
      </c>
      <c r="H13" s="75">
        <v>48.9</v>
      </c>
      <c r="I13" s="103">
        <f t="shared" si="2"/>
        <v>12.899999999999999</v>
      </c>
      <c r="J13" s="170">
        <f t="shared" si="3"/>
        <v>193.12499999999997</v>
      </c>
      <c r="K13" s="75">
        <f t="shared" si="4"/>
        <v>174.64285714285717</v>
      </c>
      <c r="L13" s="103">
        <f t="shared" si="5"/>
        <v>18.482142857142804</v>
      </c>
    </row>
    <row r="14" spans="1:12" s="261" customFormat="1" ht="15">
      <c r="A14" s="232" t="s">
        <v>10</v>
      </c>
      <c r="B14" s="238">
        <v>1.5539999999999998</v>
      </c>
      <c r="C14" s="169">
        <v>1.3</v>
      </c>
      <c r="D14" s="68">
        <f t="shared" si="0"/>
        <v>83.65508365508366</v>
      </c>
      <c r="E14" s="68">
        <v>1.5</v>
      </c>
      <c r="F14" s="113">
        <f t="shared" si="1"/>
        <v>-0.19999999999999996</v>
      </c>
      <c r="G14" s="74">
        <v>26.3</v>
      </c>
      <c r="H14" s="75">
        <v>30</v>
      </c>
      <c r="I14" s="103">
        <f t="shared" si="2"/>
        <v>-3.6999999999999993</v>
      </c>
      <c r="J14" s="170">
        <f t="shared" si="3"/>
        <v>202.3076923076923</v>
      </c>
      <c r="K14" s="75">
        <f t="shared" si="4"/>
        <v>200</v>
      </c>
      <c r="L14" s="103">
        <f t="shared" si="5"/>
        <v>2.3076923076922924</v>
      </c>
    </row>
    <row r="15" spans="1:12" s="261" customFormat="1" ht="15">
      <c r="A15" s="232" t="s">
        <v>11</v>
      </c>
      <c r="B15" s="238">
        <v>1.384</v>
      </c>
      <c r="C15" s="169">
        <v>1.384</v>
      </c>
      <c r="D15" s="68">
        <f t="shared" si="0"/>
        <v>100</v>
      </c>
      <c r="E15" s="68">
        <v>1.715</v>
      </c>
      <c r="F15" s="113">
        <f t="shared" si="1"/>
        <v>-0.3310000000000002</v>
      </c>
      <c r="G15" s="74">
        <v>50.5</v>
      </c>
      <c r="H15" s="75">
        <v>50.3</v>
      </c>
      <c r="I15" s="103">
        <f t="shared" si="2"/>
        <v>0.20000000000000284</v>
      </c>
      <c r="J15" s="170">
        <f t="shared" si="3"/>
        <v>364.88439306358384</v>
      </c>
      <c r="K15" s="75">
        <f t="shared" si="4"/>
        <v>293.2944606413994</v>
      </c>
      <c r="L15" s="103">
        <f t="shared" si="5"/>
        <v>71.58993242218446</v>
      </c>
    </row>
    <row r="16" spans="1:12" s="261" customFormat="1" ht="15">
      <c r="A16" s="232" t="s">
        <v>12</v>
      </c>
      <c r="B16" s="238">
        <v>5.476</v>
      </c>
      <c r="C16" s="169">
        <v>5.3</v>
      </c>
      <c r="D16" s="68">
        <f t="shared" si="0"/>
        <v>96.78597516435354</v>
      </c>
      <c r="E16" s="68">
        <v>5.749</v>
      </c>
      <c r="F16" s="113">
        <f t="shared" si="1"/>
        <v>-0.44899999999999984</v>
      </c>
      <c r="G16" s="74">
        <v>179.5</v>
      </c>
      <c r="H16" s="75">
        <v>138</v>
      </c>
      <c r="I16" s="103">
        <f t="shared" si="2"/>
        <v>41.5</v>
      </c>
      <c r="J16" s="170">
        <f t="shared" si="3"/>
        <v>338.6792452830189</v>
      </c>
      <c r="K16" s="75">
        <f t="shared" si="4"/>
        <v>240.04174639067662</v>
      </c>
      <c r="L16" s="103">
        <f t="shared" si="5"/>
        <v>98.63749889234225</v>
      </c>
    </row>
    <row r="17" spans="1:12" s="261" customFormat="1" ht="15">
      <c r="A17" s="232" t="s">
        <v>92</v>
      </c>
      <c r="B17" s="238">
        <v>12.718</v>
      </c>
      <c r="C17" s="169">
        <v>12.718</v>
      </c>
      <c r="D17" s="68">
        <f t="shared" si="0"/>
        <v>100</v>
      </c>
      <c r="E17" s="68">
        <v>12</v>
      </c>
      <c r="F17" s="113">
        <f t="shared" si="1"/>
        <v>0.718</v>
      </c>
      <c r="G17" s="74">
        <v>360</v>
      </c>
      <c r="H17" s="75">
        <v>339</v>
      </c>
      <c r="I17" s="103">
        <f t="shared" si="2"/>
        <v>21</v>
      </c>
      <c r="J17" s="170">
        <f t="shared" si="3"/>
        <v>283.06337474445667</v>
      </c>
      <c r="K17" s="75">
        <f t="shared" si="4"/>
        <v>282.5</v>
      </c>
      <c r="L17" s="103">
        <f t="shared" si="5"/>
        <v>0.5633747444566666</v>
      </c>
    </row>
    <row r="18" spans="1:12" s="261" customFormat="1" ht="15">
      <c r="A18" s="232" t="s">
        <v>13</v>
      </c>
      <c r="B18" s="238">
        <v>3.0229999999999997</v>
      </c>
      <c r="C18" s="169">
        <v>2.938</v>
      </c>
      <c r="D18" s="68">
        <f t="shared" si="0"/>
        <v>97.18822361892163</v>
      </c>
      <c r="E18" s="68">
        <v>2.3</v>
      </c>
      <c r="F18" s="113">
        <f t="shared" si="1"/>
        <v>0.6380000000000003</v>
      </c>
      <c r="G18" s="74">
        <v>84.291</v>
      </c>
      <c r="H18" s="75">
        <v>72.9</v>
      </c>
      <c r="I18" s="103">
        <f t="shared" si="2"/>
        <v>11.390999999999991</v>
      </c>
      <c r="J18" s="170">
        <f t="shared" si="3"/>
        <v>286.89925119128657</v>
      </c>
      <c r="K18" s="75">
        <f t="shared" si="4"/>
        <v>316.9565217391305</v>
      </c>
      <c r="L18" s="103">
        <f t="shared" si="5"/>
        <v>-30.057270547843927</v>
      </c>
    </row>
    <row r="19" spans="1:12" s="261" customFormat="1" ht="15">
      <c r="A19" s="232" t="s">
        <v>14</v>
      </c>
      <c r="B19" s="238">
        <v>4.75</v>
      </c>
      <c r="C19" s="169">
        <v>4.75</v>
      </c>
      <c r="D19" s="68">
        <f t="shared" si="0"/>
        <v>100</v>
      </c>
      <c r="E19" s="68">
        <v>5.14</v>
      </c>
      <c r="F19" s="113">
        <f t="shared" si="1"/>
        <v>-0.3899999999999997</v>
      </c>
      <c r="G19" s="74">
        <v>126.9</v>
      </c>
      <c r="H19" s="75">
        <v>128</v>
      </c>
      <c r="I19" s="103">
        <f t="shared" si="2"/>
        <v>-1.0999999999999943</v>
      </c>
      <c r="J19" s="170">
        <f t="shared" si="3"/>
        <v>267.1578947368421</v>
      </c>
      <c r="K19" s="75">
        <f t="shared" si="4"/>
        <v>249.0272373540856</v>
      </c>
      <c r="L19" s="103">
        <f t="shared" si="5"/>
        <v>18.130657382756482</v>
      </c>
    </row>
    <row r="20" spans="1:12" s="261" customFormat="1" ht="15">
      <c r="A20" s="232" t="s">
        <v>15</v>
      </c>
      <c r="B20" s="238">
        <v>1.9729999999999999</v>
      </c>
      <c r="C20" s="169">
        <v>1.9</v>
      </c>
      <c r="D20" s="68">
        <f t="shared" si="0"/>
        <v>96.3000506842372</v>
      </c>
      <c r="E20" s="68">
        <v>2.2</v>
      </c>
      <c r="F20" s="113">
        <f t="shared" si="1"/>
        <v>-0.30000000000000027</v>
      </c>
      <c r="G20" s="74">
        <v>38.1</v>
      </c>
      <c r="H20" s="75">
        <v>36</v>
      </c>
      <c r="I20" s="103">
        <f t="shared" si="2"/>
        <v>2.1000000000000014</v>
      </c>
      <c r="J20" s="170">
        <f t="shared" si="3"/>
        <v>200.5263157894737</v>
      </c>
      <c r="K20" s="75">
        <f t="shared" si="4"/>
        <v>163.63636363636363</v>
      </c>
      <c r="L20" s="103">
        <f t="shared" si="5"/>
        <v>36.88995215311007</v>
      </c>
    </row>
    <row r="21" spans="1:12" s="261" customFormat="1" ht="15">
      <c r="A21" s="232" t="s">
        <v>16</v>
      </c>
      <c r="B21" s="238">
        <v>3.8339999999999996</v>
      </c>
      <c r="C21" s="169">
        <v>3.8339999999999996</v>
      </c>
      <c r="D21" s="68">
        <f t="shared" si="0"/>
        <v>100</v>
      </c>
      <c r="E21" s="68">
        <v>5.3</v>
      </c>
      <c r="F21" s="113">
        <f t="shared" si="1"/>
        <v>-1.4660000000000002</v>
      </c>
      <c r="G21" s="74">
        <v>107.2</v>
      </c>
      <c r="H21" s="75">
        <v>126.1</v>
      </c>
      <c r="I21" s="103">
        <f t="shared" si="2"/>
        <v>-18.89999999999999</v>
      </c>
      <c r="J21" s="170">
        <f t="shared" si="3"/>
        <v>279.60354720918104</v>
      </c>
      <c r="K21" s="75">
        <f t="shared" si="4"/>
        <v>237.9245283018868</v>
      </c>
      <c r="L21" s="103">
        <f t="shared" si="5"/>
        <v>41.67901890729425</v>
      </c>
    </row>
    <row r="22" spans="1:12" s="261" customFormat="1" ht="15">
      <c r="A22" s="232" t="s">
        <v>17</v>
      </c>
      <c r="B22" s="238">
        <v>6.731</v>
      </c>
      <c r="C22" s="169">
        <v>6.5</v>
      </c>
      <c r="D22" s="68">
        <f t="shared" si="0"/>
        <v>96.56811766453723</v>
      </c>
      <c r="E22" s="68">
        <v>8.183</v>
      </c>
      <c r="F22" s="113">
        <f t="shared" si="1"/>
        <v>-1.6829999999999998</v>
      </c>
      <c r="G22" s="74">
        <v>118.3</v>
      </c>
      <c r="H22" s="75">
        <v>163.8</v>
      </c>
      <c r="I22" s="103">
        <f t="shared" si="2"/>
        <v>-45.500000000000014</v>
      </c>
      <c r="J22" s="170">
        <f t="shared" si="3"/>
        <v>182</v>
      </c>
      <c r="K22" s="75">
        <f t="shared" si="4"/>
        <v>200.1710863986313</v>
      </c>
      <c r="L22" s="103">
        <f t="shared" si="5"/>
        <v>-18.171086398631303</v>
      </c>
    </row>
    <row r="23" spans="1:12" s="261" customFormat="1" ht="15">
      <c r="A23" s="232" t="s">
        <v>18</v>
      </c>
      <c r="B23" s="238">
        <v>16.144</v>
      </c>
      <c r="C23" s="169">
        <v>15.71</v>
      </c>
      <c r="D23" s="68">
        <f t="shared" si="0"/>
        <v>97.31169474727454</v>
      </c>
      <c r="E23" s="68">
        <v>17.5</v>
      </c>
      <c r="F23" s="113">
        <f t="shared" si="1"/>
        <v>-1.7899999999999991</v>
      </c>
      <c r="G23" s="74">
        <v>520.74</v>
      </c>
      <c r="H23" s="75">
        <v>493.8</v>
      </c>
      <c r="I23" s="103">
        <f t="shared" si="2"/>
        <v>26.939999999999998</v>
      </c>
      <c r="J23" s="170">
        <f t="shared" si="3"/>
        <v>331.4704010184596</v>
      </c>
      <c r="K23" s="75">
        <f t="shared" si="4"/>
        <v>282.1714285714286</v>
      </c>
      <c r="L23" s="103">
        <f t="shared" si="5"/>
        <v>49.29897244703102</v>
      </c>
    </row>
    <row r="24" spans="1:12" s="261" customFormat="1" ht="15">
      <c r="A24" s="232" t="s">
        <v>19</v>
      </c>
      <c r="B24" s="238">
        <v>3.6069999999999998</v>
      </c>
      <c r="C24" s="169">
        <v>3.6069999999999998</v>
      </c>
      <c r="D24" s="68">
        <f t="shared" si="0"/>
        <v>100</v>
      </c>
      <c r="E24" s="68">
        <v>3.5</v>
      </c>
      <c r="F24" s="113">
        <f t="shared" si="1"/>
        <v>0.10699999999999976</v>
      </c>
      <c r="G24" s="74">
        <v>67.69</v>
      </c>
      <c r="H24" s="75">
        <v>88.1</v>
      </c>
      <c r="I24" s="103">
        <f t="shared" si="2"/>
        <v>-20.409999999999997</v>
      </c>
      <c r="J24" s="170">
        <f t="shared" si="3"/>
        <v>187.66287773773217</v>
      </c>
      <c r="K24" s="75">
        <f t="shared" si="4"/>
        <v>251.71428571428572</v>
      </c>
      <c r="L24" s="103">
        <f t="shared" si="5"/>
        <v>-64.05140797655355</v>
      </c>
    </row>
    <row r="25" spans="1:12" s="261" customFormat="1" ht="15" hidden="1">
      <c r="A25" s="232"/>
      <c r="B25" s="238">
        <v>0.02099999999998668</v>
      </c>
      <c r="C25" s="169"/>
      <c r="D25" s="68">
        <f t="shared" si="0"/>
        <v>0</v>
      </c>
      <c r="E25" s="108"/>
      <c r="F25" s="113"/>
      <c r="G25" s="74"/>
      <c r="H25" s="75"/>
      <c r="I25" s="103"/>
      <c r="J25" s="170">
        <f t="shared" si="3"/>
      </c>
      <c r="K25" s="75">
        <f t="shared" si="4"/>
      </c>
      <c r="L25" s="103" t="e">
        <f t="shared" si="5"/>
        <v>#VALUE!</v>
      </c>
    </row>
    <row r="26" spans="1:12" s="46" customFormat="1" ht="15.75">
      <c r="A26" s="231" t="s">
        <v>20</v>
      </c>
      <c r="B26" s="237">
        <v>17.398</v>
      </c>
      <c r="C26" s="168">
        <f>SUM(C27:C36)-C30</f>
        <v>11.067</v>
      </c>
      <c r="D26" s="67">
        <f t="shared" si="0"/>
        <v>63.61075985745488</v>
      </c>
      <c r="E26" s="67">
        <v>18.663</v>
      </c>
      <c r="F26" s="112">
        <f t="shared" si="1"/>
        <v>-7.596</v>
      </c>
      <c r="G26" s="175">
        <f>SUM(G27:G36)-G30</f>
        <v>204.933</v>
      </c>
      <c r="H26" s="67">
        <v>412.59999999999997</v>
      </c>
      <c r="I26" s="69">
        <f t="shared" si="2"/>
        <v>-207.66699999999997</v>
      </c>
      <c r="J26" s="173">
        <f t="shared" si="3"/>
        <v>185.17484413120087</v>
      </c>
      <c r="K26" s="41">
        <f t="shared" si="4"/>
        <v>221.07914054546427</v>
      </c>
      <c r="L26" s="102">
        <f t="shared" si="5"/>
        <v>-35.9042964142634</v>
      </c>
    </row>
    <row r="27" spans="1:12" s="261" customFormat="1" ht="15">
      <c r="A27" s="232" t="s">
        <v>61</v>
      </c>
      <c r="B27" s="238">
        <v>0.34299999999999997</v>
      </c>
      <c r="C27" s="169">
        <v>0.34299999999999997</v>
      </c>
      <c r="D27" s="68">
        <f t="shared" si="0"/>
        <v>100</v>
      </c>
      <c r="E27" s="68">
        <v>0.401</v>
      </c>
      <c r="F27" s="113">
        <f t="shared" si="1"/>
        <v>-0.05800000000000005</v>
      </c>
      <c r="G27" s="74">
        <v>4.4</v>
      </c>
      <c r="H27" s="75">
        <v>4.9</v>
      </c>
      <c r="I27" s="103">
        <f t="shared" si="2"/>
        <v>-0.5</v>
      </c>
      <c r="J27" s="170">
        <f t="shared" si="3"/>
        <v>128.2798833819242</v>
      </c>
      <c r="K27" s="75">
        <f t="shared" si="4"/>
        <v>122.19451371571071</v>
      </c>
      <c r="L27" s="103">
        <f t="shared" si="5"/>
        <v>6.085369666213495</v>
      </c>
    </row>
    <row r="28" spans="1:12" s="261" customFormat="1" ht="15">
      <c r="A28" s="232" t="s">
        <v>21</v>
      </c>
      <c r="B28" s="238">
        <v>0.485</v>
      </c>
      <c r="C28" s="169">
        <v>0.3</v>
      </c>
      <c r="D28" s="68">
        <f t="shared" si="0"/>
        <v>61.855670103092784</v>
      </c>
      <c r="E28" s="68">
        <v>0.5</v>
      </c>
      <c r="F28" s="113">
        <f t="shared" si="1"/>
        <v>-0.2</v>
      </c>
      <c r="G28" s="74">
        <v>2.5</v>
      </c>
      <c r="H28" s="75">
        <v>7.4</v>
      </c>
      <c r="I28" s="103">
        <f t="shared" si="2"/>
        <v>-4.9</v>
      </c>
      <c r="J28" s="170">
        <f t="shared" si="3"/>
        <v>83.33333333333334</v>
      </c>
      <c r="K28" s="75">
        <f t="shared" si="4"/>
        <v>148</v>
      </c>
      <c r="L28" s="103">
        <f t="shared" si="5"/>
        <v>-64.66666666666666</v>
      </c>
    </row>
    <row r="29" spans="1:12" s="261" customFormat="1" ht="15">
      <c r="A29" s="232" t="s">
        <v>22</v>
      </c>
      <c r="B29" s="238">
        <v>1.466</v>
      </c>
      <c r="C29" s="169">
        <v>0.55</v>
      </c>
      <c r="D29" s="68">
        <f t="shared" si="0"/>
        <v>37.51705320600273</v>
      </c>
      <c r="E29" s="68">
        <v>1.662</v>
      </c>
      <c r="F29" s="113">
        <f t="shared" si="1"/>
        <v>-1.1119999999999999</v>
      </c>
      <c r="G29" s="74">
        <v>6.4</v>
      </c>
      <c r="H29" s="75">
        <v>27.8</v>
      </c>
      <c r="I29" s="103">
        <f t="shared" si="2"/>
        <v>-21.4</v>
      </c>
      <c r="J29" s="170">
        <f t="shared" si="3"/>
        <v>116.36363636363637</v>
      </c>
      <c r="K29" s="75">
        <f t="shared" si="4"/>
        <v>167.26835138387486</v>
      </c>
      <c r="L29" s="103">
        <f t="shared" si="5"/>
        <v>-50.904715020238484</v>
      </c>
    </row>
    <row r="30" spans="1:12" s="261" customFormat="1" ht="15" hidden="1">
      <c r="A30" s="232" t="s">
        <v>62</v>
      </c>
      <c r="B30" s="238"/>
      <c r="C30" s="169"/>
      <c r="D30" s="68" t="e">
        <f t="shared" si="0"/>
        <v>#DIV/0!</v>
      </c>
      <c r="E30" s="68"/>
      <c r="F30" s="113">
        <f t="shared" si="1"/>
        <v>0</v>
      </c>
      <c r="G30" s="74"/>
      <c r="H30" s="75"/>
      <c r="I30" s="103">
        <f t="shared" si="2"/>
        <v>0</v>
      </c>
      <c r="J30" s="170">
        <f t="shared" si="3"/>
      </c>
      <c r="K30" s="75">
        <f t="shared" si="4"/>
      </c>
      <c r="L30" s="103" t="e">
        <f t="shared" si="5"/>
        <v>#VALUE!</v>
      </c>
    </row>
    <row r="31" spans="1:12" s="261" customFormat="1" ht="15">
      <c r="A31" s="232" t="s">
        <v>23</v>
      </c>
      <c r="B31" s="238">
        <v>3.141</v>
      </c>
      <c r="C31" s="169">
        <v>2.108</v>
      </c>
      <c r="D31" s="68">
        <f t="shared" si="0"/>
        <v>67.11238459089462</v>
      </c>
      <c r="E31" s="68">
        <v>2.9</v>
      </c>
      <c r="F31" s="113">
        <f t="shared" si="1"/>
        <v>-0.7919999999999998</v>
      </c>
      <c r="G31" s="74">
        <v>25.83</v>
      </c>
      <c r="H31" s="75">
        <v>63.7</v>
      </c>
      <c r="I31" s="103">
        <f t="shared" si="2"/>
        <v>-37.870000000000005</v>
      </c>
      <c r="J31" s="170">
        <f t="shared" si="3"/>
        <v>122.53320683111953</v>
      </c>
      <c r="K31" s="75">
        <f t="shared" si="4"/>
        <v>219.65517241379314</v>
      </c>
      <c r="L31" s="103">
        <f t="shared" si="5"/>
        <v>-97.12196558267361</v>
      </c>
    </row>
    <row r="32" spans="1:12" s="261" customFormat="1" ht="15">
      <c r="A32" s="232" t="s">
        <v>24</v>
      </c>
      <c r="B32" s="238">
        <v>2.259</v>
      </c>
      <c r="C32" s="169">
        <v>1.4</v>
      </c>
      <c r="D32" s="68">
        <f t="shared" si="0"/>
        <v>61.9743249225321</v>
      </c>
      <c r="E32" s="68">
        <v>2.7</v>
      </c>
      <c r="F32" s="113">
        <f t="shared" si="1"/>
        <v>-1.3000000000000003</v>
      </c>
      <c r="G32" s="74">
        <v>38</v>
      </c>
      <c r="H32" s="75">
        <v>52.8</v>
      </c>
      <c r="I32" s="103">
        <f t="shared" si="2"/>
        <v>-14.799999999999997</v>
      </c>
      <c r="J32" s="170">
        <f t="shared" si="3"/>
        <v>271.42857142857144</v>
      </c>
      <c r="K32" s="75">
        <f t="shared" si="4"/>
        <v>195.55555555555554</v>
      </c>
      <c r="L32" s="103">
        <f t="shared" si="5"/>
        <v>75.8730158730159</v>
      </c>
    </row>
    <row r="33" spans="1:12" s="261" customFormat="1" ht="15">
      <c r="A33" s="232" t="s">
        <v>25</v>
      </c>
      <c r="B33" s="238">
        <v>4.018</v>
      </c>
      <c r="C33" s="169">
        <v>3.45</v>
      </c>
      <c r="D33" s="68">
        <f t="shared" si="0"/>
        <v>85.8636137381782</v>
      </c>
      <c r="E33" s="68">
        <v>3.9</v>
      </c>
      <c r="F33" s="113">
        <f t="shared" si="1"/>
        <v>-0.44999999999999973</v>
      </c>
      <c r="G33" s="74">
        <v>62.445</v>
      </c>
      <c r="H33" s="75">
        <v>73.2</v>
      </c>
      <c r="I33" s="103">
        <f t="shared" si="2"/>
        <v>-10.755000000000003</v>
      </c>
      <c r="J33" s="170">
        <f t="shared" si="3"/>
        <v>180.99999999999997</v>
      </c>
      <c r="K33" s="75">
        <f t="shared" si="4"/>
        <v>187.6923076923077</v>
      </c>
      <c r="L33" s="103">
        <f>J33-K33</f>
        <v>-6.692307692307736</v>
      </c>
    </row>
    <row r="34" spans="1:12" s="261" customFormat="1" ht="15" hidden="1">
      <c r="A34" s="232" t="s">
        <v>26</v>
      </c>
      <c r="B34" s="238">
        <v>0.004</v>
      </c>
      <c r="C34" s="169"/>
      <c r="D34" s="68">
        <f t="shared" si="0"/>
        <v>0</v>
      </c>
      <c r="E34" s="68"/>
      <c r="F34" s="113">
        <f t="shared" si="1"/>
        <v>0</v>
      </c>
      <c r="G34" s="74"/>
      <c r="H34" s="75"/>
      <c r="I34" s="103">
        <f t="shared" si="2"/>
        <v>0</v>
      </c>
      <c r="J34" s="170">
        <f t="shared" si="3"/>
      </c>
      <c r="K34" s="75">
        <f t="shared" si="4"/>
      </c>
      <c r="L34" s="103" t="e">
        <f>J34-K34</f>
        <v>#VALUE!</v>
      </c>
    </row>
    <row r="35" spans="1:12" s="261" customFormat="1" ht="15">
      <c r="A35" s="232" t="s">
        <v>27</v>
      </c>
      <c r="B35" s="238">
        <v>4.253</v>
      </c>
      <c r="C35" s="169">
        <v>1.916</v>
      </c>
      <c r="D35" s="68">
        <f t="shared" si="0"/>
        <v>45.05055255114036</v>
      </c>
      <c r="E35" s="68">
        <v>5.2</v>
      </c>
      <c r="F35" s="113">
        <f t="shared" si="1"/>
        <v>-3.2840000000000003</v>
      </c>
      <c r="G35" s="74">
        <v>35.658</v>
      </c>
      <c r="H35" s="75">
        <v>145.6</v>
      </c>
      <c r="I35" s="103">
        <f t="shared" si="2"/>
        <v>-109.942</v>
      </c>
      <c r="J35" s="170">
        <f t="shared" si="3"/>
        <v>186.10647181628394</v>
      </c>
      <c r="K35" s="75">
        <f t="shared" si="4"/>
        <v>279.99999999999994</v>
      </c>
      <c r="L35" s="103">
        <f>J35-K35</f>
        <v>-93.893528183716</v>
      </c>
    </row>
    <row r="36" spans="1:12" s="261" customFormat="1" ht="15">
      <c r="A36" s="232" t="s">
        <v>28</v>
      </c>
      <c r="B36" s="238">
        <v>1.4289999999999998</v>
      </c>
      <c r="C36" s="169">
        <v>1</v>
      </c>
      <c r="D36" s="68">
        <f t="shared" si="0"/>
        <v>69.97900629811058</v>
      </c>
      <c r="E36" s="68">
        <v>1.4</v>
      </c>
      <c r="F36" s="113">
        <f t="shared" si="1"/>
        <v>-0.3999999999999999</v>
      </c>
      <c r="G36" s="74">
        <v>29.7</v>
      </c>
      <c r="H36" s="75">
        <v>37.2</v>
      </c>
      <c r="I36" s="103">
        <f t="shared" si="2"/>
        <v>-7.5000000000000036</v>
      </c>
      <c r="J36" s="170">
        <f t="shared" si="3"/>
        <v>297</v>
      </c>
      <c r="K36" s="75">
        <f t="shared" si="4"/>
        <v>265.7142857142858</v>
      </c>
      <c r="L36" s="103">
        <f>J36-K36</f>
        <v>31.28571428571422</v>
      </c>
    </row>
    <row r="37" spans="1:12" s="46" customFormat="1" ht="15.75">
      <c r="A37" s="231" t="s">
        <v>93</v>
      </c>
      <c r="B37" s="237">
        <v>21.735</v>
      </c>
      <c r="C37" s="168">
        <f>SUM(C38:C45)</f>
        <v>18.604</v>
      </c>
      <c r="D37" s="67">
        <f t="shared" si="0"/>
        <v>85.59466298596733</v>
      </c>
      <c r="E37" s="67">
        <v>22.968999999999998</v>
      </c>
      <c r="F37" s="112">
        <f t="shared" si="1"/>
        <v>-4.364999999999998</v>
      </c>
      <c r="G37" s="175">
        <f>SUM(G38:G45)</f>
        <v>472.89</v>
      </c>
      <c r="H37" s="67">
        <v>637.9449899999998</v>
      </c>
      <c r="I37" s="69">
        <f>G37-H37</f>
        <v>-165.05498999999986</v>
      </c>
      <c r="J37" s="173">
        <f t="shared" si="3"/>
        <v>254.1872715545044</v>
      </c>
      <c r="K37" s="41">
        <f t="shared" si="4"/>
        <v>277.74173451173317</v>
      </c>
      <c r="L37" s="69">
        <f>J37-K37</f>
        <v>-23.554462957228765</v>
      </c>
    </row>
    <row r="38" spans="1:12" s="261" customFormat="1" ht="15">
      <c r="A38" s="232" t="s">
        <v>63</v>
      </c>
      <c r="B38" s="238">
        <v>0.074</v>
      </c>
      <c r="C38" s="169">
        <v>0.074</v>
      </c>
      <c r="D38" s="68">
        <f t="shared" si="0"/>
        <v>100</v>
      </c>
      <c r="E38" s="68">
        <v>0.1</v>
      </c>
      <c r="F38" s="214">
        <f t="shared" si="1"/>
        <v>-0.02600000000000001</v>
      </c>
      <c r="G38" s="96">
        <v>1.07</v>
      </c>
      <c r="H38" s="68">
        <v>1.235</v>
      </c>
      <c r="I38" s="97">
        <f t="shared" si="2"/>
        <v>-0.16500000000000004</v>
      </c>
      <c r="J38" s="170">
        <f t="shared" si="3"/>
        <v>144.5945945945946</v>
      </c>
      <c r="K38" s="75">
        <f t="shared" si="4"/>
        <v>123.5</v>
      </c>
      <c r="L38" s="97">
        <f aca="true" t="shared" si="6" ref="L38:L101">J38-K38</f>
        <v>21.09459459459461</v>
      </c>
    </row>
    <row r="39" spans="1:12" s="261" customFormat="1" ht="15">
      <c r="A39" s="232" t="s">
        <v>67</v>
      </c>
      <c r="B39" s="238">
        <v>0.14899999999999933</v>
      </c>
      <c r="C39" s="169">
        <v>0.14899999999999933</v>
      </c>
      <c r="D39" s="68">
        <f t="shared" si="0"/>
        <v>100</v>
      </c>
      <c r="E39" s="68">
        <v>0.141</v>
      </c>
      <c r="F39" s="214">
        <f t="shared" si="1"/>
        <v>0.007999999999999341</v>
      </c>
      <c r="G39" s="96">
        <v>4.52</v>
      </c>
      <c r="H39" s="68">
        <v>2.46</v>
      </c>
      <c r="I39" s="97">
        <f t="shared" si="2"/>
        <v>2.0599999999999996</v>
      </c>
      <c r="J39" s="170">
        <f t="shared" si="3"/>
        <v>303.3557046979879</v>
      </c>
      <c r="K39" s="75">
        <f t="shared" si="4"/>
        <v>174.468085106383</v>
      </c>
      <c r="L39" s="97">
        <f t="shared" si="6"/>
        <v>128.8876195916049</v>
      </c>
    </row>
    <row r="40" spans="1:12" s="49" customFormat="1" ht="15">
      <c r="A40" s="233" t="s">
        <v>101</v>
      </c>
      <c r="B40" s="239">
        <v>0.643</v>
      </c>
      <c r="C40" s="171">
        <v>0.6</v>
      </c>
      <c r="D40" s="99">
        <f t="shared" si="0"/>
        <v>93.31259720062208</v>
      </c>
      <c r="E40" s="99">
        <v>0.5630000000000001</v>
      </c>
      <c r="F40" s="215">
        <f>C40-E40</f>
        <v>0.03699999999999992</v>
      </c>
      <c r="G40" s="176">
        <v>7.4</v>
      </c>
      <c r="H40" s="99">
        <v>24.9</v>
      </c>
      <c r="I40" s="100">
        <f>G40-H40</f>
        <v>-17.5</v>
      </c>
      <c r="J40" s="170">
        <f t="shared" si="3"/>
        <v>123.33333333333334</v>
      </c>
      <c r="K40" s="75">
        <f t="shared" si="4"/>
        <v>442.2735346358792</v>
      </c>
      <c r="L40" s="100">
        <f>J40-K40</f>
        <v>-318.9402013025458</v>
      </c>
    </row>
    <row r="41" spans="1:12" s="261" customFormat="1" ht="15">
      <c r="A41" s="232" t="s">
        <v>30</v>
      </c>
      <c r="B41" s="238">
        <v>4.848</v>
      </c>
      <c r="C41" s="169">
        <v>4.848</v>
      </c>
      <c r="D41" s="68">
        <f t="shared" si="0"/>
        <v>100</v>
      </c>
      <c r="E41" s="68">
        <v>5.311</v>
      </c>
      <c r="F41" s="214">
        <f t="shared" si="1"/>
        <v>-0.4630000000000001</v>
      </c>
      <c r="G41" s="96">
        <v>101.2</v>
      </c>
      <c r="H41" s="68">
        <v>113.9</v>
      </c>
      <c r="I41" s="97">
        <f t="shared" si="2"/>
        <v>-12.700000000000003</v>
      </c>
      <c r="J41" s="170">
        <f t="shared" si="3"/>
        <v>208.74587458745876</v>
      </c>
      <c r="K41" s="75">
        <f t="shared" si="4"/>
        <v>214.46055356806627</v>
      </c>
      <c r="L41" s="97">
        <f t="shared" si="6"/>
        <v>-5.714678980607516</v>
      </c>
    </row>
    <row r="42" spans="1:12" s="261" customFormat="1" ht="15">
      <c r="A42" s="232" t="s">
        <v>31</v>
      </c>
      <c r="B42" s="238">
        <v>8.889000000000001</v>
      </c>
      <c r="C42" s="169">
        <v>5.8</v>
      </c>
      <c r="D42" s="68">
        <f t="shared" si="0"/>
        <v>65.24918438519518</v>
      </c>
      <c r="E42" s="68">
        <v>9.610999999999999</v>
      </c>
      <c r="F42" s="113">
        <f t="shared" si="1"/>
        <v>-3.810999999999999</v>
      </c>
      <c r="G42" s="74">
        <v>174</v>
      </c>
      <c r="H42" s="75">
        <v>337.2499899999999</v>
      </c>
      <c r="I42" s="103">
        <f>G42-H42</f>
        <v>-163.2499899999999</v>
      </c>
      <c r="J42" s="170">
        <f t="shared" si="3"/>
        <v>300</v>
      </c>
      <c r="K42" s="75">
        <f t="shared" si="4"/>
        <v>350.9</v>
      </c>
      <c r="L42" s="103">
        <f t="shared" si="6"/>
        <v>-50.89999999999998</v>
      </c>
    </row>
    <row r="43" spans="1:12" s="261" customFormat="1" ht="15">
      <c r="A43" s="232" t="s">
        <v>32</v>
      </c>
      <c r="B43" s="238">
        <v>1.631</v>
      </c>
      <c r="C43" s="169">
        <v>1.631</v>
      </c>
      <c r="D43" s="68">
        <f t="shared" si="0"/>
        <v>100</v>
      </c>
      <c r="E43" s="68">
        <v>2.1879999999999997</v>
      </c>
      <c r="F43" s="113">
        <f t="shared" si="1"/>
        <v>-0.5569999999999997</v>
      </c>
      <c r="G43" s="74">
        <v>30.3</v>
      </c>
      <c r="H43" s="75">
        <v>45.3</v>
      </c>
      <c r="I43" s="103">
        <f t="shared" si="2"/>
        <v>-14.999999999999996</v>
      </c>
      <c r="J43" s="170">
        <f t="shared" si="3"/>
        <v>185.77559779276515</v>
      </c>
      <c r="K43" s="75">
        <f t="shared" si="4"/>
        <v>207.0383912248629</v>
      </c>
      <c r="L43" s="103">
        <f t="shared" si="6"/>
        <v>-21.262793432097737</v>
      </c>
    </row>
    <row r="44" spans="1:12" s="261" customFormat="1" ht="15">
      <c r="A44" s="232" t="s">
        <v>33</v>
      </c>
      <c r="B44" s="238">
        <v>5.502000000000001</v>
      </c>
      <c r="C44" s="169">
        <v>5.502000000000001</v>
      </c>
      <c r="D44" s="68">
        <f t="shared" si="0"/>
        <v>100</v>
      </c>
      <c r="E44" s="68">
        <v>5.055</v>
      </c>
      <c r="F44" s="113">
        <f t="shared" si="1"/>
        <v>0.44700000000000095</v>
      </c>
      <c r="G44" s="74">
        <v>154.4</v>
      </c>
      <c r="H44" s="75">
        <v>112.9</v>
      </c>
      <c r="I44" s="103">
        <f t="shared" si="2"/>
        <v>41.5</v>
      </c>
      <c r="J44" s="170">
        <f t="shared" si="3"/>
        <v>280.62522719011264</v>
      </c>
      <c r="K44" s="75">
        <f t="shared" si="4"/>
        <v>223.3432245301682</v>
      </c>
      <c r="L44" s="103">
        <f t="shared" si="6"/>
        <v>57.28200265994445</v>
      </c>
    </row>
    <row r="45" spans="1:12" s="261" customFormat="1" ht="15" hidden="1">
      <c r="A45" s="232" t="s">
        <v>102</v>
      </c>
      <c r="B45" s="238">
        <v>0</v>
      </c>
      <c r="C45" s="169"/>
      <c r="D45" s="68" t="e">
        <f t="shared" si="0"/>
        <v>#DIV/0!</v>
      </c>
      <c r="E45" s="68"/>
      <c r="F45" s="113">
        <f t="shared" si="1"/>
        <v>0</v>
      </c>
      <c r="G45" s="74"/>
      <c r="H45" s="75"/>
      <c r="I45" s="103"/>
      <c r="J45" s="170">
        <f t="shared" si="3"/>
      </c>
      <c r="K45" s="75">
        <f t="shared" si="4"/>
      </c>
      <c r="L45" s="103" t="e">
        <f>J45-K45</f>
        <v>#VALUE!</v>
      </c>
    </row>
    <row r="46" spans="1:12" s="46" customFormat="1" ht="15.75">
      <c r="A46" s="231" t="s">
        <v>98</v>
      </c>
      <c r="B46" s="237">
        <v>13.73</v>
      </c>
      <c r="C46" s="172">
        <f>SUM(C47:C53)</f>
        <v>11.129000000000001</v>
      </c>
      <c r="D46" s="41">
        <f t="shared" si="0"/>
        <v>81.05608157319737</v>
      </c>
      <c r="E46" s="101">
        <v>19.986</v>
      </c>
      <c r="F46" s="112">
        <f t="shared" si="1"/>
        <v>-8.857</v>
      </c>
      <c r="G46" s="177">
        <f>SUM(G47:G53)</f>
        <v>228.5822</v>
      </c>
      <c r="H46" s="101">
        <v>489.97700000000003</v>
      </c>
      <c r="I46" s="69">
        <f>G46-H46</f>
        <v>-261.39480000000003</v>
      </c>
      <c r="J46" s="173">
        <f t="shared" si="3"/>
        <v>205.39329679216456</v>
      </c>
      <c r="K46" s="41">
        <f t="shared" si="4"/>
        <v>245.16011207845494</v>
      </c>
      <c r="L46" s="102">
        <f t="shared" si="6"/>
        <v>-39.76681528629038</v>
      </c>
    </row>
    <row r="47" spans="1:12" s="261" customFormat="1" ht="15">
      <c r="A47" s="232" t="s">
        <v>64</v>
      </c>
      <c r="B47" s="238">
        <v>0.28400000000000003</v>
      </c>
      <c r="C47" s="169">
        <v>0.28400000000000003</v>
      </c>
      <c r="D47" s="68">
        <f aca="true" t="shared" si="7" ref="D47:D103">C47/B47*100</f>
        <v>100</v>
      </c>
      <c r="E47" s="68">
        <v>1.5</v>
      </c>
      <c r="F47" s="214">
        <f t="shared" si="1"/>
        <v>-1.216</v>
      </c>
      <c r="G47" s="96">
        <v>5.055199999999999</v>
      </c>
      <c r="H47" s="68">
        <v>29.3</v>
      </c>
      <c r="I47" s="97">
        <f t="shared" si="2"/>
        <v>-24.2448</v>
      </c>
      <c r="J47" s="170">
        <f t="shared" si="3"/>
        <v>177.99999999999997</v>
      </c>
      <c r="K47" s="75">
        <f t="shared" si="4"/>
        <v>195.33333333333334</v>
      </c>
      <c r="L47" s="103">
        <f t="shared" si="6"/>
        <v>-17.33333333333337</v>
      </c>
    </row>
    <row r="48" spans="1:12" s="261" customFormat="1" ht="15">
      <c r="A48" s="232" t="s">
        <v>65</v>
      </c>
      <c r="B48" s="238">
        <v>1.317</v>
      </c>
      <c r="C48" s="169">
        <v>0.6</v>
      </c>
      <c r="D48" s="68">
        <f t="shared" si="7"/>
        <v>45.558086560364465</v>
      </c>
      <c r="E48" s="68">
        <v>2.766</v>
      </c>
      <c r="F48" s="214">
        <f t="shared" si="1"/>
        <v>-2.166</v>
      </c>
      <c r="G48" s="96">
        <v>18</v>
      </c>
      <c r="H48" s="68">
        <v>69.15</v>
      </c>
      <c r="I48" s="97">
        <f t="shared" si="2"/>
        <v>-51.150000000000006</v>
      </c>
      <c r="J48" s="170">
        <f t="shared" si="3"/>
        <v>300</v>
      </c>
      <c r="K48" s="75">
        <f t="shared" si="4"/>
        <v>250.00000000000003</v>
      </c>
      <c r="L48" s="103">
        <f t="shared" si="6"/>
        <v>49.99999999999997</v>
      </c>
    </row>
    <row r="49" spans="1:12" s="261" customFormat="1" ht="15">
      <c r="A49" s="232" t="s">
        <v>66</v>
      </c>
      <c r="B49" s="238">
        <v>3.097</v>
      </c>
      <c r="C49" s="169">
        <v>3.097</v>
      </c>
      <c r="D49" s="68">
        <f t="shared" si="7"/>
        <v>100</v>
      </c>
      <c r="E49" s="68">
        <v>3.269</v>
      </c>
      <c r="F49" s="214">
        <f t="shared" si="1"/>
        <v>-0.17200000000000015</v>
      </c>
      <c r="G49" s="96">
        <v>60.4</v>
      </c>
      <c r="H49" s="68">
        <v>91.9</v>
      </c>
      <c r="I49" s="97">
        <f>G49-H49</f>
        <v>-31.500000000000007</v>
      </c>
      <c r="J49" s="170">
        <f t="shared" si="3"/>
        <v>195.02744591540198</v>
      </c>
      <c r="K49" s="75">
        <f t="shared" si="4"/>
        <v>281.12572652187214</v>
      </c>
      <c r="L49" s="103">
        <f t="shared" si="6"/>
        <v>-86.09828060647015</v>
      </c>
    </row>
    <row r="50" spans="1:12" s="261" customFormat="1" ht="15">
      <c r="A50" s="232" t="s">
        <v>29</v>
      </c>
      <c r="B50" s="238">
        <v>2.412</v>
      </c>
      <c r="C50" s="169">
        <v>2.072</v>
      </c>
      <c r="D50" s="68">
        <f t="shared" si="7"/>
        <v>85.90381426202323</v>
      </c>
      <c r="E50" s="68">
        <v>3.7</v>
      </c>
      <c r="F50" s="214">
        <f t="shared" si="1"/>
        <v>-1.6280000000000001</v>
      </c>
      <c r="G50" s="96">
        <v>30.691</v>
      </c>
      <c r="H50" s="68">
        <v>76.6</v>
      </c>
      <c r="I50" s="97">
        <f>G50-H50</f>
        <v>-45.90899999999999</v>
      </c>
      <c r="J50" s="170">
        <f t="shared" si="3"/>
        <v>148.12258687258685</v>
      </c>
      <c r="K50" s="75">
        <f t="shared" si="4"/>
        <v>207.02702702702703</v>
      </c>
      <c r="L50" s="103">
        <f t="shared" si="6"/>
        <v>-58.90444015444018</v>
      </c>
    </row>
    <row r="51" spans="1:14" s="261" customFormat="1" ht="15">
      <c r="A51" s="232" t="s">
        <v>68</v>
      </c>
      <c r="B51" s="238">
        <v>1.359</v>
      </c>
      <c r="C51" s="169">
        <v>1.359</v>
      </c>
      <c r="D51" s="68">
        <f t="shared" si="7"/>
        <v>100</v>
      </c>
      <c r="E51" s="68">
        <v>2.826</v>
      </c>
      <c r="F51" s="214">
        <f t="shared" si="1"/>
        <v>-1.467</v>
      </c>
      <c r="G51" s="96">
        <v>29.4</v>
      </c>
      <c r="H51" s="68">
        <v>68.8</v>
      </c>
      <c r="I51" s="97">
        <f>G51-H51</f>
        <v>-39.4</v>
      </c>
      <c r="J51" s="170">
        <f t="shared" si="3"/>
        <v>216.33554083885207</v>
      </c>
      <c r="K51" s="75">
        <f t="shared" si="4"/>
        <v>243.45364472753005</v>
      </c>
      <c r="L51" s="103">
        <f t="shared" si="6"/>
        <v>-27.11810388867798</v>
      </c>
      <c r="N51" s="261" t="s">
        <v>110</v>
      </c>
    </row>
    <row r="52" spans="1:12" s="261" customFormat="1" ht="15">
      <c r="A52" s="232" t="s">
        <v>69</v>
      </c>
      <c r="B52" s="238">
        <v>0.652</v>
      </c>
      <c r="C52" s="169">
        <v>0.517</v>
      </c>
      <c r="D52" s="68">
        <f t="shared" si="7"/>
        <v>79.29447852760735</v>
      </c>
      <c r="E52" s="68">
        <v>0.455</v>
      </c>
      <c r="F52" s="214">
        <f t="shared" si="1"/>
        <v>0.062</v>
      </c>
      <c r="G52" s="96">
        <v>4.136</v>
      </c>
      <c r="H52" s="68">
        <v>9.7643</v>
      </c>
      <c r="I52" s="97">
        <f>G52-H52</f>
        <v>-5.6283</v>
      </c>
      <c r="J52" s="170">
        <f t="shared" si="3"/>
        <v>80</v>
      </c>
      <c r="K52" s="75">
        <f t="shared" si="4"/>
        <v>214.60000000000002</v>
      </c>
      <c r="L52" s="103">
        <f t="shared" si="6"/>
        <v>-134.60000000000002</v>
      </c>
    </row>
    <row r="53" spans="1:12" s="261" customFormat="1" ht="15">
      <c r="A53" s="232" t="s">
        <v>95</v>
      </c>
      <c r="B53" s="238">
        <v>4.609999999999999</v>
      </c>
      <c r="C53" s="169">
        <v>3.2</v>
      </c>
      <c r="D53" s="68">
        <f t="shared" si="7"/>
        <v>69.41431670281997</v>
      </c>
      <c r="E53" s="107">
        <v>5.47</v>
      </c>
      <c r="F53" s="214">
        <f t="shared" si="1"/>
        <v>-2.2699999999999996</v>
      </c>
      <c r="G53" s="96">
        <v>80.9</v>
      </c>
      <c r="H53" s="68">
        <v>144.46269999999998</v>
      </c>
      <c r="I53" s="97">
        <f>G53-H53</f>
        <v>-63.56269999999998</v>
      </c>
      <c r="J53" s="170">
        <f t="shared" si="3"/>
        <v>252.8125</v>
      </c>
      <c r="K53" s="75">
        <f t="shared" si="4"/>
        <v>264.09999999999997</v>
      </c>
      <c r="L53" s="103">
        <f>J53-K53</f>
        <v>-11.287499999999966</v>
      </c>
    </row>
    <row r="54" spans="1:12" s="46" customFormat="1" ht="15.75">
      <c r="A54" s="234" t="s">
        <v>34</v>
      </c>
      <c r="B54" s="237">
        <v>56.541000000000004</v>
      </c>
      <c r="C54" s="173">
        <f>SUM(C55:C68)</f>
        <v>50.68</v>
      </c>
      <c r="D54" s="67">
        <f t="shared" si="7"/>
        <v>89.6340708512407</v>
      </c>
      <c r="E54" s="41">
        <v>61.67369999999999</v>
      </c>
      <c r="F54" s="112">
        <f t="shared" si="1"/>
        <v>-10.99369999999999</v>
      </c>
      <c r="G54" s="44">
        <f>SUM(G55:G68)</f>
        <v>1173.984</v>
      </c>
      <c r="H54" s="41">
        <v>1181.3999999999999</v>
      </c>
      <c r="I54" s="133">
        <f>SUM(I55:I68)</f>
        <v>-7.415999999999986</v>
      </c>
      <c r="J54" s="173">
        <f t="shared" si="3"/>
        <v>231.64640883977899</v>
      </c>
      <c r="K54" s="41">
        <f t="shared" si="4"/>
        <v>191.55653057948527</v>
      </c>
      <c r="L54" s="133">
        <f t="shared" si="6"/>
        <v>40.089878260293716</v>
      </c>
    </row>
    <row r="55" spans="1:12" s="261" customFormat="1" ht="15">
      <c r="A55" s="235" t="s">
        <v>70</v>
      </c>
      <c r="B55" s="238">
        <v>2.693</v>
      </c>
      <c r="C55" s="170">
        <v>2.693</v>
      </c>
      <c r="D55" s="68">
        <f t="shared" si="7"/>
        <v>100</v>
      </c>
      <c r="E55" s="75">
        <v>3.477</v>
      </c>
      <c r="F55" s="113">
        <f t="shared" si="1"/>
        <v>-0.7839999999999998</v>
      </c>
      <c r="G55" s="74">
        <v>40.6</v>
      </c>
      <c r="H55" s="75">
        <v>41.9</v>
      </c>
      <c r="I55" s="131">
        <f t="shared" si="2"/>
        <v>-1.2999999999999972</v>
      </c>
      <c r="J55" s="170">
        <f t="shared" si="3"/>
        <v>150.7612328258448</v>
      </c>
      <c r="K55" s="75">
        <f t="shared" si="4"/>
        <v>120.50618349151569</v>
      </c>
      <c r="L55" s="131">
        <f t="shared" si="6"/>
        <v>30.2550493343291</v>
      </c>
    </row>
    <row r="56" spans="1:12" s="261" customFormat="1" ht="15">
      <c r="A56" s="235" t="s">
        <v>71</v>
      </c>
      <c r="B56" s="238">
        <v>2.057</v>
      </c>
      <c r="C56" s="170">
        <v>2.057</v>
      </c>
      <c r="D56" s="68">
        <f t="shared" si="7"/>
        <v>100</v>
      </c>
      <c r="E56" s="75">
        <v>2.296</v>
      </c>
      <c r="F56" s="113">
        <f t="shared" si="1"/>
        <v>-0.23899999999999988</v>
      </c>
      <c r="G56" s="74">
        <v>29.5</v>
      </c>
      <c r="H56" s="75">
        <v>39.1</v>
      </c>
      <c r="I56" s="131">
        <f t="shared" si="2"/>
        <v>-9.600000000000001</v>
      </c>
      <c r="J56" s="170">
        <f t="shared" si="3"/>
        <v>143.4127369956247</v>
      </c>
      <c r="K56" s="75">
        <f t="shared" si="4"/>
        <v>170.29616724738676</v>
      </c>
      <c r="L56" s="131">
        <f t="shared" si="6"/>
        <v>-26.883430251762064</v>
      </c>
    </row>
    <row r="57" spans="1:12" s="261" customFormat="1" ht="15">
      <c r="A57" s="235" t="s">
        <v>72</v>
      </c>
      <c r="B57" s="238">
        <v>0.684</v>
      </c>
      <c r="C57" s="170">
        <v>0.684</v>
      </c>
      <c r="D57" s="68">
        <f t="shared" si="7"/>
        <v>100</v>
      </c>
      <c r="E57" s="75">
        <v>1.6777</v>
      </c>
      <c r="F57" s="113">
        <f t="shared" si="1"/>
        <v>-0.9936999999999999</v>
      </c>
      <c r="G57" s="74">
        <v>17.5</v>
      </c>
      <c r="H57" s="75">
        <v>25.5</v>
      </c>
      <c r="I57" s="131">
        <f t="shared" si="2"/>
        <v>-8</v>
      </c>
      <c r="J57" s="170">
        <f t="shared" si="3"/>
        <v>255.84795321637426</v>
      </c>
      <c r="K57" s="75">
        <f t="shared" si="4"/>
        <v>151.99380103713418</v>
      </c>
      <c r="L57" s="131">
        <f t="shared" si="6"/>
        <v>103.85415217924009</v>
      </c>
    </row>
    <row r="58" spans="1:12" s="261" customFormat="1" ht="15">
      <c r="A58" s="235" t="s">
        <v>73</v>
      </c>
      <c r="B58" s="238">
        <v>6.210999999999999</v>
      </c>
      <c r="C58" s="170">
        <v>6.210999999999999</v>
      </c>
      <c r="D58" s="68">
        <f t="shared" si="7"/>
        <v>100</v>
      </c>
      <c r="E58" s="75">
        <v>7.992</v>
      </c>
      <c r="F58" s="113">
        <f t="shared" si="1"/>
        <v>-1.7810000000000006</v>
      </c>
      <c r="G58" s="74">
        <v>142</v>
      </c>
      <c r="H58" s="75">
        <v>135.1</v>
      </c>
      <c r="I58" s="131">
        <f t="shared" si="2"/>
        <v>6.900000000000006</v>
      </c>
      <c r="J58" s="170">
        <f t="shared" si="3"/>
        <v>228.62663017227501</v>
      </c>
      <c r="K58" s="75">
        <f t="shared" si="4"/>
        <v>169.04404404404403</v>
      </c>
      <c r="L58" s="131">
        <f t="shared" si="6"/>
        <v>59.582586128230986</v>
      </c>
    </row>
    <row r="59" spans="1:12" s="261" customFormat="1" ht="15">
      <c r="A59" s="235" t="s">
        <v>74</v>
      </c>
      <c r="B59" s="238">
        <v>6.736</v>
      </c>
      <c r="C59" s="170">
        <v>4.632</v>
      </c>
      <c r="D59" s="68">
        <f t="shared" si="7"/>
        <v>68.76484560570071</v>
      </c>
      <c r="E59" s="75">
        <v>2.9</v>
      </c>
      <c r="F59" s="113">
        <f t="shared" si="1"/>
        <v>1.7319999999999998</v>
      </c>
      <c r="G59" s="74">
        <v>81.247</v>
      </c>
      <c r="H59" s="75">
        <v>40</v>
      </c>
      <c r="I59" s="131">
        <f t="shared" si="2"/>
        <v>41.247</v>
      </c>
      <c r="J59" s="170">
        <f t="shared" si="3"/>
        <v>175.40371329879105</v>
      </c>
      <c r="K59" s="75">
        <f t="shared" si="4"/>
        <v>137.93103448275863</v>
      </c>
      <c r="L59" s="131">
        <f t="shared" si="6"/>
        <v>37.47267881603241</v>
      </c>
    </row>
    <row r="60" spans="1:12" s="261" customFormat="1" ht="15">
      <c r="A60" s="235" t="s">
        <v>35</v>
      </c>
      <c r="B60" s="238">
        <v>7.199999999999999</v>
      </c>
      <c r="C60" s="170">
        <v>6.3</v>
      </c>
      <c r="D60" s="68">
        <f t="shared" si="7"/>
        <v>87.50000000000001</v>
      </c>
      <c r="E60" s="75">
        <v>9.249</v>
      </c>
      <c r="F60" s="113">
        <f t="shared" si="1"/>
        <v>-2.9490000000000007</v>
      </c>
      <c r="G60" s="74">
        <v>142.5</v>
      </c>
      <c r="H60" s="75">
        <v>167.9</v>
      </c>
      <c r="I60" s="131">
        <f t="shared" si="2"/>
        <v>-25.400000000000006</v>
      </c>
      <c r="J60" s="170">
        <f t="shared" si="3"/>
        <v>226.1904761904762</v>
      </c>
      <c r="K60" s="75">
        <f t="shared" si="4"/>
        <v>181.53313871769922</v>
      </c>
      <c r="L60" s="131">
        <f t="shared" si="6"/>
        <v>44.65733747277699</v>
      </c>
    </row>
    <row r="61" spans="1:12" s="261" customFormat="1" ht="15">
      <c r="A61" s="235" t="s">
        <v>94</v>
      </c>
      <c r="B61" s="238">
        <v>4.039</v>
      </c>
      <c r="C61" s="170">
        <v>2.745</v>
      </c>
      <c r="D61" s="68">
        <f>C61/B61*100</f>
        <v>67.96236692250558</v>
      </c>
      <c r="E61" s="75">
        <v>3.5</v>
      </c>
      <c r="F61" s="113">
        <f>C61-E61</f>
        <v>-0.7549999999999999</v>
      </c>
      <c r="G61" s="74">
        <v>35.343</v>
      </c>
      <c r="H61" s="75">
        <v>44.5</v>
      </c>
      <c r="I61" s="131">
        <f>G61-H61</f>
        <v>-9.156999999999996</v>
      </c>
      <c r="J61" s="170">
        <f t="shared" si="3"/>
        <v>128.75409836065575</v>
      </c>
      <c r="K61" s="75">
        <f t="shared" si="4"/>
        <v>127.14285714285714</v>
      </c>
      <c r="L61" s="131">
        <f>J61-K61</f>
        <v>1.6112412177986073</v>
      </c>
    </row>
    <row r="62" spans="1:12" s="261" customFormat="1" ht="15">
      <c r="A62" s="235" t="s">
        <v>36</v>
      </c>
      <c r="B62" s="238">
        <v>1.738</v>
      </c>
      <c r="C62" s="170">
        <v>1.4</v>
      </c>
      <c r="D62" s="68">
        <f t="shared" si="7"/>
        <v>80.55235903337169</v>
      </c>
      <c r="E62" s="75">
        <v>1.5</v>
      </c>
      <c r="F62" s="113">
        <f t="shared" si="1"/>
        <v>-0.10000000000000009</v>
      </c>
      <c r="G62" s="74">
        <v>34.8</v>
      </c>
      <c r="H62" s="75">
        <v>26</v>
      </c>
      <c r="I62" s="131">
        <f t="shared" si="2"/>
        <v>8.799999999999997</v>
      </c>
      <c r="J62" s="170">
        <f t="shared" si="3"/>
        <v>248.57142857142858</v>
      </c>
      <c r="K62" s="75">
        <f t="shared" si="4"/>
        <v>173.33333333333331</v>
      </c>
      <c r="L62" s="131">
        <f t="shared" si="6"/>
        <v>75.23809523809527</v>
      </c>
    </row>
    <row r="63" spans="1:12" s="261" customFormat="1" ht="15">
      <c r="A63" s="235" t="s">
        <v>75</v>
      </c>
      <c r="B63" s="238">
        <v>13.741</v>
      </c>
      <c r="C63" s="170">
        <v>13.5</v>
      </c>
      <c r="D63" s="68">
        <f t="shared" si="7"/>
        <v>98.24612473619096</v>
      </c>
      <c r="E63" s="75">
        <v>14.3</v>
      </c>
      <c r="F63" s="113">
        <f t="shared" si="1"/>
        <v>-0.8000000000000007</v>
      </c>
      <c r="G63" s="74">
        <v>373.7</v>
      </c>
      <c r="H63" s="75">
        <v>346.7</v>
      </c>
      <c r="I63" s="131">
        <f t="shared" si="2"/>
        <v>27</v>
      </c>
      <c r="J63" s="170">
        <f t="shared" si="3"/>
        <v>276.8148148148148</v>
      </c>
      <c r="K63" s="75">
        <f t="shared" si="4"/>
        <v>242.44755244755243</v>
      </c>
      <c r="L63" s="131">
        <f t="shared" si="6"/>
        <v>34.367262367262356</v>
      </c>
    </row>
    <row r="64" spans="1:12" s="261" customFormat="1" ht="15">
      <c r="A64" s="235" t="s">
        <v>37</v>
      </c>
      <c r="B64" s="238">
        <v>1.37</v>
      </c>
      <c r="C64" s="170">
        <v>1.37</v>
      </c>
      <c r="D64" s="68">
        <f t="shared" si="7"/>
        <v>100</v>
      </c>
      <c r="E64" s="75">
        <v>1.5</v>
      </c>
      <c r="F64" s="113">
        <f t="shared" si="1"/>
        <v>-0.1299999999999999</v>
      </c>
      <c r="G64" s="74">
        <v>32.54</v>
      </c>
      <c r="H64" s="75">
        <v>34</v>
      </c>
      <c r="I64" s="131">
        <f t="shared" si="2"/>
        <v>-1.4600000000000009</v>
      </c>
      <c r="J64" s="170">
        <f t="shared" si="3"/>
        <v>237.51824817518244</v>
      </c>
      <c r="K64" s="75">
        <f t="shared" si="4"/>
        <v>226.66666666666669</v>
      </c>
      <c r="L64" s="131">
        <f t="shared" si="6"/>
        <v>10.85158150851575</v>
      </c>
    </row>
    <row r="65" spans="1:12" s="261" customFormat="1" ht="15">
      <c r="A65" s="235" t="s">
        <v>38</v>
      </c>
      <c r="B65" s="238">
        <v>3.194</v>
      </c>
      <c r="C65" s="170">
        <v>2.74</v>
      </c>
      <c r="D65" s="68">
        <f t="shared" si="7"/>
        <v>85.78584846587351</v>
      </c>
      <c r="E65" s="75">
        <v>4.4</v>
      </c>
      <c r="F65" s="113">
        <f t="shared" si="1"/>
        <v>-1.6600000000000001</v>
      </c>
      <c r="G65" s="74">
        <v>79.4</v>
      </c>
      <c r="H65" s="75">
        <v>69.4</v>
      </c>
      <c r="I65" s="131">
        <f t="shared" si="2"/>
        <v>10</v>
      </c>
      <c r="J65" s="170">
        <f t="shared" si="3"/>
        <v>289.7810218978102</v>
      </c>
      <c r="K65" s="75">
        <f t="shared" si="4"/>
        <v>157.72727272727275</v>
      </c>
      <c r="L65" s="131">
        <f t="shared" si="6"/>
        <v>132.05374917053746</v>
      </c>
    </row>
    <row r="66" spans="1:12" s="261" customFormat="1" ht="15">
      <c r="A66" s="232" t="s">
        <v>39</v>
      </c>
      <c r="B66" s="238">
        <v>4.1290000000000004</v>
      </c>
      <c r="C66" s="170">
        <v>3.96</v>
      </c>
      <c r="D66" s="68">
        <f t="shared" si="7"/>
        <v>95.90699927343181</v>
      </c>
      <c r="E66" s="75">
        <v>6.087</v>
      </c>
      <c r="F66" s="113">
        <f t="shared" si="1"/>
        <v>-2.127</v>
      </c>
      <c r="G66" s="74">
        <v>124.2</v>
      </c>
      <c r="H66" s="75">
        <v>164.7</v>
      </c>
      <c r="I66" s="131">
        <f t="shared" si="2"/>
        <v>-40.499999999999986</v>
      </c>
      <c r="J66" s="170">
        <f t="shared" si="3"/>
        <v>313.6363636363636</v>
      </c>
      <c r="K66" s="75">
        <f t="shared" si="4"/>
        <v>270.5766387382947</v>
      </c>
      <c r="L66" s="131">
        <f t="shared" si="6"/>
        <v>43.05972489806891</v>
      </c>
    </row>
    <row r="67" spans="1:12" s="261" customFormat="1" ht="15">
      <c r="A67" s="232" t="s">
        <v>40</v>
      </c>
      <c r="B67" s="238">
        <v>0.812</v>
      </c>
      <c r="C67" s="169">
        <v>0.812</v>
      </c>
      <c r="D67" s="68">
        <f t="shared" si="7"/>
        <v>100</v>
      </c>
      <c r="E67" s="68">
        <v>0.995</v>
      </c>
      <c r="F67" s="113">
        <f t="shared" si="1"/>
        <v>-0.18299999999999994</v>
      </c>
      <c r="G67" s="74">
        <v>17</v>
      </c>
      <c r="H67" s="75">
        <v>19</v>
      </c>
      <c r="I67" s="131">
        <f t="shared" si="2"/>
        <v>-2</v>
      </c>
      <c r="J67" s="170">
        <f t="shared" si="3"/>
        <v>209.35960591133005</v>
      </c>
      <c r="K67" s="75">
        <f t="shared" si="4"/>
        <v>190.95477386934675</v>
      </c>
      <c r="L67" s="131">
        <f t="shared" si="6"/>
        <v>18.404832041983298</v>
      </c>
    </row>
    <row r="68" spans="1:12" s="261" customFormat="1" ht="15">
      <c r="A68" s="235" t="s">
        <v>41</v>
      </c>
      <c r="B68" s="238">
        <v>1.7</v>
      </c>
      <c r="C68" s="170">
        <v>1.576</v>
      </c>
      <c r="D68" s="68">
        <f t="shared" si="7"/>
        <v>92.70588235294119</v>
      </c>
      <c r="E68" s="75">
        <v>1.8</v>
      </c>
      <c r="F68" s="113">
        <f t="shared" si="1"/>
        <v>-0.22399999999999998</v>
      </c>
      <c r="G68" s="74">
        <v>23.654</v>
      </c>
      <c r="H68" s="75">
        <v>27.6</v>
      </c>
      <c r="I68" s="131">
        <f t="shared" si="2"/>
        <v>-3.9460000000000015</v>
      </c>
      <c r="J68" s="170">
        <f t="shared" si="3"/>
        <v>150.08883248730965</v>
      </c>
      <c r="K68" s="75">
        <f t="shared" si="4"/>
        <v>153.33333333333334</v>
      </c>
      <c r="L68" s="131">
        <f t="shared" si="6"/>
        <v>-3.2445008460236977</v>
      </c>
    </row>
    <row r="69" spans="1:12" s="46" customFormat="1" ht="15.75">
      <c r="A69" s="234" t="s">
        <v>76</v>
      </c>
      <c r="B69" s="237">
        <v>34.345</v>
      </c>
      <c r="C69" s="173">
        <f>SUM(C70:C75)-C73-C74</f>
        <v>32.549</v>
      </c>
      <c r="D69" s="67">
        <f t="shared" si="7"/>
        <v>94.77070898238463</v>
      </c>
      <c r="E69" s="41">
        <v>34.2</v>
      </c>
      <c r="F69" s="112">
        <f t="shared" si="1"/>
        <v>-1.6510000000000034</v>
      </c>
      <c r="G69" s="44">
        <f>SUM(G70:G75)-G73-G74</f>
        <v>657.864</v>
      </c>
      <c r="H69" s="41">
        <v>537.6</v>
      </c>
      <c r="I69" s="133">
        <f t="shared" si="2"/>
        <v>120.26400000000001</v>
      </c>
      <c r="J69" s="173">
        <f t="shared" si="3"/>
        <v>202.11496512949708</v>
      </c>
      <c r="K69" s="41">
        <f t="shared" si="4"/>
        <v>157.19298245614033</v>
      </c>
      <c r="L69" s="133">
        <f t="shared" si="6"/>
        <v>44.92198267335675</v>
      </c>
    </row>
    <row r="70" spans="1:12" s="261" customFormat="1" ht="15">
      <c r="A70" s="235" t="s">
        <v>77</v>
      </c>
      <c r="B70" s="238">
        <v>4.021</v>
      </c>
      <c r="C70" s="170">
        <v>4.022</v>
      </c>
      <c r="D70" s="68">
        <f t="shared" si="7"/>
        <v>100.02486943546383</v>
      </c>
      <c r="E70" s="75">
        <v>3.9</v>
      </c>
      <c r="F70" s="113">
        <f t="shared" si="1"/>
        <v>0.12200000000000033</v>
      </c>
      <c r="G70" s="74">
        <v>82.7</v>
      </c>
      <c r="H70" s="75">
        <v>68.7</v>
      </c>
      <c r="I70" s="131">
        <f t="shared" si="2"/>
        <v>14</v>
      </c>
      <c r="J70" s="170">
        <f t="shared" si="3"/>
        <v>205.6190949776231</v>
      </c>
      <c r="K70" s="75">
        <f t="shared" si="4"/>
        <v>176.15384615384616</v>
      </c>
      <c r="L70" s="131">
        <f t="shared" si="6"/>
        <v>29.465248823776932</v>
      </c>
    </row>
    <row r="71" spans="1:12" s="261" customFormat="1" ht="15">
      <c r="A71" s="235" t="s">
        <v>42</v>
      </c>
      <c r="B71" s="238">
        <v>14.908999999999999</v>
      </c>
      <c r="C71" s="170">
        <v>13.372</v>
      </c>
      <c r="D71" s="68">
        <f t="shared" si="7"/>
        <v>89.69079079750487</v>
      </c>
      <c r="E71" s="75">
        <v>14.1</v>
      </c>
      <c r="F71" s="113">
        <f t="shared" si="1"/>
        <v>-0.7279999999999998</v>
      </c>
      <c r="G71" s="74">
        <v>234.442</v>
      </c>
      <c r="H71" s="75">
        <v>191.3</v>
      </c>
      <c r="I71" s="131">
        <f aca="true" t="shared" si="8" ref="I71:I103">G71-H71</f>
        <v>43.141999999999996</v>
      </c>
      <c r="J71" s="170">
        <f aca="true" t="shared" si="9" ref="J71:J102">IF(C71&gt;0,G71/C71*10,"")</f>
        <v>175.32306311696084</v>
      </c>
      <c r="K71" s="75">
        <f aca="true" t="shared" si="10" ref="K71:K102">IF(E71&gt;0,H71/E71*10,"")</f>
        <v>135.67375886524823</v>
      </c>
      <c r="L71" s="131">
        <f t="shared" si="6"/>
        <v>39.64930425171261</v>
      </c>
    </row>
    <row r="72" spans="1:12" s="261" customFormat="1" ht="15">
      <c r="A72" s="235" t="s">
        <v>43</v>
      </c>
      <c r="B72" s="238">
        <v>8.991</v>
      </c>
      <c r="C72" s="170">
        <v>8.731</v>
      </c>
      <c r="D72" s="68">
        <f t="shared" si="7"/>
        <v>97.10821933044156</v>
      </c>
      <c r="E72" s="75">
        <v>9.6</v>
      </c>
      <c r="F72" s="113">
        <f aca="true" t="shared" si="11" ref="F72:F103">C72-E72</f>
        <v>-0.8689999999999998</v>
      </c>
      <c r="G72" s="74">
        <v>231.3</v>
      </c>
      <c r="H72" s="75">
        <v>185.2</v>
      </c>
      <c r="I72" s="131">
        <f t="shared" si="8"/>
        <v>46.10000000000002</v>
      </c>
      <c r="J72" s="170">
        <f t="shared" si="9"/>
        <v>264.9181078914214</v>
      </c>
      <c r="K72" s="75">
        <f t="shared" si="10"/>
        <v>192.91666666666669</v>
      </c>
      <c r="L72" s="131">
        <f t="shared" si="6"/>
        <v>72.00144122475473</v>
      </c>
    </row>
    <row r="73" spans="1:12" s="261" customFormat="1" ht="15" hidden="1">
      <c r="A73" s="235" t="s">
        <v>78</v>
      </c>
      <c r="B73" s="238">
        <v>0.145</v>
      </c>
      <c r="C73" s="170"/>
      <c r="D73" s="68">
        <f t="shared" si="7"/>
        <v>0</v>
      </c>
      <c r="E73" s="75"/>
      <c r="F73" s="113">
        <f t="shared" si="11"/>
        <v>0</v>
      </c>
      <c r="G73" s="74"/>
      <c r="H73" s="75"/>
      <c r="I73" s="131">
        <f t="shared" si="8"/>
        <v>0</v>
      </c>
      <c r="J73" s="170">
        <f t="shared" si="9"/>
      </c>
      <c r="K73" s="75">
        <f t="shared" si="10"/>
      </c>
      <c r="L73" s="131" t="e">
        <f t="shared" si="6"/>
        <v>#VALUE!</v>
      </c>
    </row>
    <row r="74" spans="1:12" s="261" customFormat="1" ht="15" hidden="1">
      <c r="A74" s="235" t="s">
        <v>79</v>
      </c>
      <c r="B74" s="238">
        <v>0.038</v>
      </c>
      <c r="C74" s="170"/>
      <c r="D74" s="68">
        <f t="shared" si="7"/>
        <v>0</v>
      </c>
      <c r="E74" s="75"/>
      <c r="F74" s="113">
        <f t="shared" si="11"/>
        <v>0</v>
      </c>
      <c r="G74" s="74"/>
      <c r="H74" s="75"/>
      <c r="I74" s="131">
        <f t="shared" si="8"/>
        <v>0</v>
      </c>
      <c r="J74" s="170">
        <f t="shared" si="9"/>
      </c>
      <c r="K74" s="75">
        <f t="shared" si="10"/>
      </c>
      <c r="L74" s="131" t="e">
        <f t="shared" si="6"/>
        <v>#VALUE!</v>
      </c>
    </row>
    <row r="75" spans="1:12" s="261" customFormat="1" ht="15">
      <c r="A75" s="235" t="s">
        <v>44</v>
      </c>
      <c r="B75" s="238">
        <v>6.4239999999999995</v>
      </c>
      <c r="C75" s="170">
        <v>6.4239999999999995</v>
      </c>
      <c r="D75" s="68">
        <f t="shared" si="7"/>
        <v>100</v>
      </c>
      <c r="E75" s="75">
        <v>6.6</v>
      </c>
      <c r="F75" s="113">
        <f t="shared" si="11"/>
        <v>-0.17600000000000016</v>
      </c>
      <c r="G75" s="74">
        <v>109.422</v>
      </c>
      <c r="H75" s="75">
        <v>92.4</v>
      </c>
      <c r="I75" s="131">
        <f t="shared" si="8"/>
        <v>17.02199999999999</v>
      </c>
      <c r="J75" s="170">
        <f t="shared" si="9"/>
        <v>170.33312577833127</v>
      </c>
      <c r="K75" s="75">
        <f t="shared" si="10"/>
        <v>140.00000000000003</v>
      </c>
      <c r="L75" s="131">
        <f t="shared" si="6"/>
        <v>30.333125778331237</v>
      </c>
    </row>
    <row r="76" spans="1:12" s="46" customFormat="1" ht="15.75">
      <c r="A76" s="234" t="s">
        <v>45</v>
      </c>
      <c r="B76" s="237">
        <v>41.099999999999994</v>
      </c>
      <c r="C76" s="173">
        <f>SUM(C77:C92)-C83-C84-C92</f>
        <v>38.469</v>
      </c>
      <c r="D76" s="67">
        <f t="shared" si="7"/>
        <v>93.59854014598542</v>
      </c>
      <c r="E76" s="41">
        <v>42.751000000000005</v>
      </c>
      <c r="F76" s="112">
        <f t="shared" si="11"/>
        <v>-4.282000000000004</v>
      </c>
      <c r="G76" s="44">
        <f>SUM(G77:G92)-G83-G84-G92</f>
        <v>672.2739999999999</v>
      </c>
      <c r="H76" s="41">
        <v>747.948</v>
      </c>
      <c r="I76" s="133">
        <f t="shared" si="8"/>
        <v>-75.67400000000009</v>
      </c>
      <c r="J76" s="173">
        <f t="shared" si="9"/>
        <v>174.7573370766071</v>
      </c>
      <c r="K76" s="41">
        <f t="shared" si="10"/>
        <v>174.95450398821077</v>
      </c>
      <c r="L76" s="133">
        <f t="shared" si="6"/>
        <v>-0.19716691160368782</v>
      </c>
    </row>
    <row r="77" spans="1:12" s="261" customFormat="1" ht="15">
      <c r="A77" s="235" t="s">
        <v>80</v>
      </c>
      <c r="B77" s="238">
        <v>0.122</v>
      </c>
      <c r="C77" s="170">
        <v>0.102</v>
      </c>
      <c r="D77" s="68">
        <f t="shared" si="7"/>
        <v>83.60655737704917</v>
      </c>
      <c r="E77" s="75">
        <v>0.05</v>
      </c>
      <c r="F77" s="113">
        <f t="shared" si="11"/>
        <v>0.05199999999999999</v>
      </c>
      <c r="G77" s="74">
        <v>0.948</v>
      </c>
      <c r="H77" s="75">
        <v>0.52</v>
      </c>
      <c r="I77" s="131">
        <f t="shared" si="8"/>
        <v>0.42799999999999994</v>
      </c>
      <c r="J77" s="170">
        <f t="shared" si="9"/>
        <v>92.94117647058825</v>
      </c>
      <c r="K77" s="75">
        <f t="shared" si="10"/>
        <v>104</v>
      </c>
      <c r="L77" s="131">
        <f t="shared" si="6"/>
        <v>-11.058823529411754</v>
      </c>
    </row>
    <row r="78" spans="1:12" s="261" customFormat="1" ht="15">
      <c r="A78" s="235" t="s">
        <v>81</v>
      </c>
      <c r="B78" s="238">
        <v>1.718</v>
      </c>
      <c r="C78" s="170">
        <v>1.3</v>
      </c>
      <c r="D78" s="68">
        <f t="shared" si="7"/>
        <v>75.66938300349244</v>
      </c>
      <c r="E78" s="75">
        <v>1.3</v>
      </c>
      <c r="F78" s="113">
        <f t="shared" si="11"/>
        <v>0</v>
      </c>
      <c r="G78" s="74">
        <v>19.4</v>
      </c>
      <c r="H78" s="75">
        <v>22.7</v>
      </c>
      <c r="I78" s="131">
        <f t="shared" si="8"/>
        <v>-3.3000000000000007</v>
      </c>
      <c r="J78" s="170">
        <f t="shared" si="9"/>
        <v>149.23076923076923</v>
      </c>
      <c r="K78" s="75">
        <f t="shared" si="10"/>
        <v>174.61538461538458</v>
      </c>
      <c r="L78" s="131">
        <f t="shared" si="6"/>
        <v>-25.38461538461536</v>
      </c>
    </row>
    <row r="79" spans="1:12" s="261" customFormat="1" ht="15">
      <c r="A79" s="235" t="s">
        <v>82</v>
      </c>
      <c r="B79" s="238">
        <v>0.506</v>
      </c>
      <c r="C79" s="170">
        <v>0.3</v>
      </c>
      <c r="D79" s="68">
        <f t="shared" si="7"/>
        <v>59.28853754940712</v>
      </c>
      <c r="E79" s="75">
        <v>0.2</v>
      </c>
      <c r="F79" s="113">
        <f t="shared" si="11"/>
        <v>0.09999999999999998</v>
      </c>
      <c r="G79" s="74">
        <v>3.8</v>
      </c>
      <c r="H79" s="75">
        <v>2.2</v>
      </c>
      <c r="I79" s="131">
        <f t="shared" si="8"/>
        <v>1.5999999999999996</v>
      </c>
      <c r="J79" s="170">
        <f t="shared" si="9"/>
        <v>126.66666666666666</v>
      </c>
      <c r="K79" s="75">
        <f t="shared" si="10"/>
        <v>110</v>
      </c>
      <c r="L79" s="131">
        <f t="shared" si="6"/>
        <v>16.666666666666657</v>
      </c>
    </row>
    <row r="80" spans="1:12" s="261" customFormat="1" ht="15">
      <c r="A80" s="235" t="s">
        <v>83</v>
      </c>
      <c r="B80" s="238">
        <v>0.597</v>
      </c>
      <c r="C80" s="170">
        <v>0.339</v>
      </c>
      <c r="D80" s="68">
        <f t="shared" si="7"/>
        <v>56.78391959798995</v>
      </c>
      <c r="E80" s="75">
        <v>1</v>
      </c>
      <c r="F80" s="113">
        <f t="shared" si="11"/>
        <v>-0.661</v>
      </c>
      <c r="G80" s="74">
        <v>2.6</v>
      </c>
      <c r="H80" s="75">
        <v>7.2</v>
      </c>
      <c r="I80" s="131">
        <f t="shared" si="8"/>
        <v>-4.6</v>
      </c>
      <c r="J80" s="170">
        <f t="shared" si="9"/>
        <v>76.6961651917404</v>
      </c>
      <c r="K80" s="75">
        <f t="shared" si="10"/>
        <v>72</v>
      </c>
      <c r="L80" s="131">
        <f t="shared" si="6"/>
        <v>4.6961651917404055</v>
      </c>
    </row>
    <row r="81" spans="1:12" s="261" customFormat="1" ht="15">
      <c r="A81" s="235" t="s">
        <v>46</v>
      </c>
      <c r="B81" s="238">
        <v>4.705</v>
      </c>
      <c r="C81" s="170">
        <v>4.3</v>
      </c>
      <c r="D81" s="68">
        <f t="shared" si="7"/>
        <v>91.39213602550478</v>
      </c>
      <c r="E81" s="75">
        <v>6.443</v>
      </c>
      <c r="F81" s="113">
        <f t="shared" si="11"/>
        <v>-2.143</v>
      </c>
      <c r="G81" s="74">
        <v>76</v>
      </c>
      <c r="H81" s="75">
        <v>101.6</v>
      </c>
      <c r="I81" s="131">
        <f t="shared" si="8"/>
        <v>-25.599999999999994</v>
      </c>
      <c r="J81" s="170">
        <f t="shared" si="9"/>
        <v>176.74418604651163</v>
      </c>
      <c r="K81" s="75">
        <f t="shared" si="10"/>
        <v>157.69051683998137</v>
      </c>
      <c r="L81" s="131">
        <f t="shared" si="6"/>
        <v>19.05366920653026</v>
      </c>
    </row>
    <row r="82" spans="1:12" s="261" customFormat="1" ht="15">
      <c r="A82" s="235" t="s">
        <v>47</v>
      </c>
      <c r="B82" s="238">
        <v>6.2059999999999995</v>
      </c>
      <c r="C82" s="170">
        <v>5.3</v>
      </c>
      <c r="D82" s="68">
        <f t="shared" si="7"/>
        <v>85.4012246213342</v>
      </c>
      <c r="E82" s="75">
        <v>5.9</v>
      </c>
      <c r="F82" s="113">
        <f t="shared" si="11"/>
        <v>-0.6000000000000005</v>
      </c>
      <c r="G82" s="74">
        <v>85.37</v>
      </c>
      <c r="H82" s="75">
        <v>94.6</v>
      </c>
      <c r="I82" s="131">
        <f t="shared" si="8"/>
        <v>-9.22999999999999</v>
      </c>
      <c r="J82" s="170">
        <f t="shared" si="9"/>
        <v>161.07547169811323</v>
      </c>
      <c r="K82" s="75">
        <f t="shared" si="10"/>
        <v>160.33898305084745</v>
      </c>
      <c r="L82" s="131">
        <f t="shared" si="6"/>
        <v>0.7364886472657872</v>
      </c>
    </row>
    <row r="83" spans="1:12" s="261" customFormat="1" ht="15" hidden="1">
      <c r="A83" s="235" t="s">
        <v>84</v>
      </c>
      <c r="B83" s="238">
        <v>0</v>
      </c>
      <c r="C83" s="170"/>
      <c r="D83" s="68" t="e">
        <f t="shared" si="7"/>
        <v>#DIV/0!</v>
      </c>
      <c r="E83" s="75"/>
      <c r="F83" s="113">
        <f t="shared" si="11"/>
        <v>0</v>
      </c>
      <c r="G83" s="74"/>
      <c r="H83" s="75"/>
      <c r="I83" s="131">
        <f t="shared" si="8"/>
        <v>0</v>
      </c>
      <c r="J83" s="170">
        <f t="shared" si="9"/>
      </c>
      <c r="K83" s="75">
        <f t="shared" si="10"/>
      </c>
      <c r="L83" s="131" t="e">
        <f t="shared" si="6"/>
        <v>#VALUE!</v>
      </c>
    </row>
    <row r="84" spans="1:12" s="261" customFormat="1" ht="15" hidden="1">
      <c r="A84" s="235" t="s">
        <v>85</v>
      </c>
      <c r="B84" s="238">
        <v>0</v>
      </c>
      <c r="C84" s="170"/>
      <c r="D84" s="68" t="e">
        <f t="shared" si="7"/>
        <v>#DIV/0!</v>
      </c>
      <c r="E84" s="75"/>
      <c r="F84" s="113">
        <f t="shared" si="11"/>
        <v>0</v>
      </c>
      <c r="G84" s="74"/>
      <c r="H84" s="75"/>
      <c r="I84" s="131">
        <f t="shared" si="8"/>
        <v>0</v>
      </c>
      <c r="J84" s="170">
        <f t="shared" si="9"/>
      </c>
      <c r="K84" s="75">
        <f t="shared" si="10"/>
      </c>
      <c r="L84" s="131" t="e">
        <f t="shared" si="6"/>
        <v>#VALUE!</v>
      </c>
    </row>
    <row r="85" spans="1:12" s="261" customFormat="1" ht="15">
      <c r="A85" s="235" t="s">
        <v>48</v>
      </c>
      <c r="B85" s="238">
        <v>4.315</v>
      </c>
      <c r="C85" s="170">
        <v>4.1</v>
      </c>
      <c r="D85" s="68">
        <f t="shared" si="7"/>
        <v>95.01738122827345</v>
      </c>
      <c r="E85" s="75">
        <v>4.757</v>
      </c>
      <c r="F85" s="113">
        <f t="shared" si="11"/>
        <v>-0.657</v>
      </c>
      <c r="G85" s="74">
        <v>68.3</v>
      </c>
      <c r="H85" s="75">
        <v>81.5</v>
      </c>
      <c r="I85" s="131">
        <f t="shared" si="8"/>
        <v>-13.200000000000003</v>
      </c>
      <c r="J85" s="170">
        <f t="shared" si="9"/>
        <v>166.58536585365854</v>
      </c>
      <c r="K85" s="75">
        <f t="shared" si="10"/>
        <v>171.32646626024808</v>
      </c>
      <c r="L85" s="131">
        <f t="shared" si="6"/>
        <v>-4.741100406589538</v>
      </c>
    </row>
    <row r="86" spans="1:12" s="261" customFormat="1" ht="15" hidden="1">
      <c r="A86" s="235" t="s">
        <v>86</v>
      </c>
      <c r="B86" s="238">
        <v>0</v>
      </c>
      <c r="C86" s="170"/>
      <c r="D86" s="68" t="e">
        <f t="shared" si="7"/>
        <v>#DIV/0!</v>
      </c>
      <c r="E86" s="75"/>
      <c r="F86" s="113">
        <f t="shared" si="11"/>
        <v>0</v>
      </c>
      <c r="G86" s="74"/>
      <c r="H86" s="75"/>
      <c r="I86" s="131">
        <f t="shared" si="8"/>
        <v>0</v>
      </c>
      <c r="J86" s="170">
        <f t="shared" si="9"/>
      </c>
      <c r="K86" s="75">
        <f t="shared" si="10"/>
      </c>
      <c r="L86" s="131" t="e">
        <f t="shared" si="6"/>
        <v>#VALUE!</v>
      </c>
    </row>
    <row r="87" spans="1:12" s="261" customFormat="1" ht="15">
      <c r="A87" s="235" t="s">
        <v>49</v>
      </c>
      <c r="B87" s="238">
        <v>8.891</v>
      </c>
      <c r="C87" s="170">
        <v>8.8</v>
      </c>
      <c r="D87" s="68">
        <f t="shared" si="7"/>
        <v>98.97649308289283</v>
      </c>
      <c r="E87" s="75">
        <v>8.808</v>
      </c>
      <c r="F87" s="113">
        <f t="shared" si="11"/>
        <v>-0.007999999999999119</v>
      </c>
      <c r="G87" s="74">
        <v>175.756</v>
      </c>
      <c r="H87" s="75">
        <v>153.128</v>
      </c>
      <c r="I87" s="131">
        <f t="shared" si="8"/>
        <v>22.628000000000014</v>
      </c>
      <c r="J87" s="170">
        <f t="shared" si="9"/>
        <v>199.72272727272724</v>
      </c>
      <c r="K87" s="75">
        <f t="shared" si="10"/>
        <v>173.85104450499543</v>
      </c>
      <c r="L87" s="131">
        <f t="shared" si="6"/>
        <v>25.871682767731812</v>
      </c>
    </row>
    <row r="88" spans="1:12" s="261" customFormat="1" ht="15">
      <c r="A88" s="235" t="s">
        <v>50</v>
      </c>
      <c r="B88" s="238">
        <v>4.163</v>
      </c>
      <c r="C88" s="170">
        <v>4.163</v>
      </c>
      <c r="D88" s="68">
        <f t="shared" si="7"/>
        <v>100</v>
      </c>
      <c r="E88" s="75">
        <v>4.1</v>
      </c>
      <c r="F88" s="113">
        <f t="shared" si="11"/>
        <v>0.06300000000000061</v>
      </c>
      <c r="G88" s="74">
        <v>76.8</v>
      </c>
      <c r="H88" s="75">
        <v>72.7</v>
      </c>
      <c r="I88" s="131">
        <f t="shared" si="8"/>
        <v>4.099999999999994</v>
      </c>
      <c r="J88" s="170">
        <f t="shared" si="9"/>
        <v>184.48234446312753</v>
      </c>
      <c r="K88" s="75">
        <f t="shared" si="10"/>
        <v>177.31707317073173</v>
      </c>
      <c r="L88" s="131">
        <f t="shared" si="6"/>
        <v>7.165271292395801</v>
      </c>
    </row>
    <row r="89" spans="1:12" s="261" customFormat="1" ht="15">
      <c r="A89" s="235" t="s">
        <v>51</v>
      </c>
      <c r="B89" s="238">
        <v>7.247</v>
      </c>
      <c r="C89" s="170">
        <v>7.247</v>
      </c>
      <c r="D89" s="68">
        <f t="shared" si="7"/>
        <v>100</v>
      </c>
      <c r="E89" s="75">
        <v>7.517</v>
      </c>
      <c r="F89" s="113">
        <f t="shared" si="11"/>
        <v>-0.27000000000000046</v>
      </c>
      <c r="G89" s="74">
        <v>123</v>
      </c>
      <c r="H89" s="75">
        <v>169.5</v>
      </c>
      <c r="I89" s="131">
        <f t="shared" si="8"/>
        <v>-46.5</v>
      </c>
      <c r="J89" s="170">
        <f t="shared" si="9"/>
        <v>169.7254036152891</v>
      </c>
      <c r="K89" s="75">
        <f t="shared" si="10"/>
        <v>225.488891845151</v>
      </c>
      <c r="L89" s="131">
        <f t="shared" si="6"/>
        <v>-55.76348822986188</v>
      </c>
    </row>
    <row r="90" spans="1:12" s="261" customFormat="1" ht="15">
      <c r="A90" s="232" t="s">
        <v>52</v>
      </c>
      <c r="B90" s="238">
        <v>1.818</v>
      </c>
      <c r="C90" s="170">
        <v>1.818</v>
      </c>
      <c r="D90" s="68">
        <f t="shared" si="7"/>
        <v>100</v>
      </c>
      <c r="E90" s="75">
        <v>1.856</v>
      </c>
      <c r="F90" s="113">
        <f t="shared" si="11"/>
        <v>-0.038000000000000034</v>
      </c>
      <c r="G90" s="74">
        <v>33.8</v>
      </c>
      <c r="H90" s="75">
        <v>35.3</v>
      </c>
      <c r="I90" s="131">
        <f t="shared" si="8"/>
        <v>-1.5</v>
      </c>
      <c r="J90" s="170">
        <f t="shared" si="9"/>
        <v>185.9185918591859</v>
      </c>
      <c r="K90" s="75">
        <f t="shared" si="10"/>
        <v>190.19396551724134</v>
      </c>
      <c r="L90" s="131">
        <f t="shared" si="6"/>
        <v>-4.275373658055429</v>
      </c>
    </row>
    <row r="91" spans="1:12" s="261" customFormat="1" ht="15">
      <c r="A91" s="235" t="s">
        <v>97</v>
      </c>
      <c r="B91" s="238">
        <v>0.812</v>
      </c>
      <c r="C91" s="170">
        <v>0.7</v>
      </c>
      <c r="D91" s="68">
        <f t="shared" si="7"/>
        <v>86.20689655172413</v>
      </c>
      <c r="E91" s="75">
        <v>0.82</v>
      </c>
      <c r="F91" s="113">
        <f t="shared" si="11"/>
        <v>-0.12</v>
      </c>
      <c r="G91" s="74">
        <v>6.5</v>
      </c>
      <c r="H91" s="75">
        <v>7</v>
      </c>
      <c r="I91" s="131">
        <f t="shared" si="8"/>
        <v>-0.5</v>
      </c>
      <c r="J91" s="170">
        <f t="shared" si="9"/>
        <v>92.85714285714286</v>
      </c>
      <c r="K91" s="75">
        <f t="shared" si="10"/>
        <v>85.3658536585366</v>
      </c>
      <c r="L91" s="131">
        <f t="shared" si="6"/>
        <v>7.4912891986062675</v>
      </c>
    </row>
    <row r="92" spans="1:12" s="261" customFormat="1" ht="15" hidden="1">
      <c r="A92" s="235" t="s">
        <v>87</v>
      </c>
      <c r="B92" s="238">
        <v>0</v>
      </c>
      <c r="C92" s="170"/>
      <c r="D92" s="68" t="e">
        <f t="shared" si="7"/>
        <v>#DIV/0!</v>
      </c>
      <c r="E92" s="75"/>
      <c r="F92" s="113">
        <f t="shared" si="11"/>
        <v>0</v>
      </c>
      <c r="G92" s="74"/>
      <c r="H92" s="75"/>
      <c r="I92" s="131">
        <f t="shared" si="8"/>
        <v>0</v>
      </c>
      <c r="J92" s="170">
        <f t="shared" si="9"/>
      </c>
      <c r="K92" s="75">
        <f t="shared" si="10"/>
      </c>
      <c r="L92" s="131" t="e">
        <f t="shared" si="6"/>
        <v>#VALUE!</v>
      </c>
    </row>
    <row r="93" spans="1:12" s="46" customFormat="1" ht="15.75">
      <c r="A93" s="234" t="s">
        <v>53</v>
      </c>
      <c r="B93" s="237">
        <v>14.286999999999999</v>
      </c>
      <c r="C93" s="173">
        <f>SUM(C94:C103)-C99</f>
        <v>11.408</v>
      </c>
      <c r="D93" s="67">
        <f t="shared" si="7"/>
        <v>79.8488136067754</v>
      </c>
      <c r="E93" s="41">
        <v>12.413000000000002</v>
      </c>
      <c r="F93" s="112">
        <f t="shared" si="11"/>
        <v>-1.0050000000000026</v>
      </c>
      <c r="G93" s="44">
        <f>SUM(G94:G103)-G99</f>
        <v>174.29800000000003</v>
      </c>
      <c r="H93" s="41">
        <v>164.474</v>
      </c>
      <c r="I93" s="133">
        <f t="shared" si="8"/>
        <v>9.82400000000004</v>
      </c>
      <c r="J93" s="173">
        <f t="shared" si="9"/>
        <v>152.78576437587662</v>
      </c>
      <c r="K93" s="41">
        <f t="shared" si="10"/>
        <v>132.50140981229353</v>
      </c>
      <c r="L93" s="133">
        <f>J93-K93</f>
        <v>20.284354563583094</v>
      </c>
    </row>
    <row r="94" spans="1:12" s="261" customFormat="1" ht="15">
      <c r="A94" s="235" t="s">
        <v>88</v>
      </c>
      <c r="B94" s="238">
        <v>2.733</v>
      </c>
      <c r="C94" s="170">
        <v>2.7</v>
      </c>
      <c r="D94" s="68">
        <f t="shared" si="7"/>
        <v>98.79253567508232</v>
      </c>
      <c r="E94" s="75">
        <v>2.477</v>
      </c>
      <c r="F94" s="113">
        <f t="shared" si="11"/>
        <v>0.2230000000000003</v>
      </c>
      <c r="G94" s="74">
        <v>23.7</v>
      </c>
      <c r="H94" s="75">
        <v>23.4</v>
      </c>
      <c r="I94" s="131">
        <f t="shared" si="8"/>
        <v>0.3000000000000007</v>
      </c>
      <c r="J94" s="170">
        <f t="shared" si="9"/>
        <v>87.77777777777777</v>
      </c>
      <c r="K94" s="75">
        <f t="shared" si="10"/>
        <v>94.4691158659669</v>
      </c>
      <c r="L94" s="129">
        <f>J94-K94</f>
        <v>-6.691338088189127</v>
      </c>
    </row>
    <row r="95" spans="1:12" s="261" customFormat="1" ht="15">
      <c r="A95" s="235" t="s">
        <v>54</v>
      </c>
      <c r="B95" s="238">
        <v>4.32</v>
      </c>
      <c r="C95" s="170">
        <v>2.868</v>
      </c>
      <c r="D95" s="68">
        <f t="shared" si="7"/>
        <v>66.38888888888889</v>
      </c>
      <c r="E95" s="75">
        <v>2.6</v>
      </c>
      <c r="F95" s="113">
        <f t="shared" si="11"/>
        <v>0.2679999999999998</v>
      </c>
      <c r="G95" s="74">
        <v>45.546</v>
      </c>
      <c r="H95" s="75">
        <v>35.3</v>
      </c>
      <c r="I95" s="131">
        <f t="shared" si="8"/>
        <v>10.246000000000002</v>
      </c>
      <c r="J95" s="170">
        <f t="shared" si="9"/>
        <v>158.80753138075315</v>
      </c>
      <c r="K95" s="75">
        <f t="shared" si="10"/>
        <v>135.76923076923075</v>
      </c>
      <c r="L95" s="129">
        <f>J95-K95</f>
        <v>23.038300611522402</v>
      </c>
    </row>
    <row r="96" spans="1:12" s="261" customFormat="1" ht="15">
      <c r="A96" s="235" t="s">
        <v>55</v>
      </c>
      <c r="B96" s="238">
        <v>0.8190000000000001</v>
      </c>
      <c r="C96" s="170">
        <v>0.792</v>
      </c>
      <c r="D96" s="68">
        <f t="shared" si="7"/>
        <v>96.7032967032967</v>
      </c>
      <c r="E96" s="75">
        <v>0.9</v>
      </c>
      <c r="F96" s="113">
        <f t="shared" si="11"/>
        <v>-0.10799999999999998</v>
      </c>
      <c r="G96" s="74">
        <v>12.016</v>
      </c>
      <c r="H96" s="75">
        <v>9.6</v>
      </c>
      <c r="I96" s="131">
        <f t="shared" si="8"/>
        <v>2.4160000000000004</v>
      </c>
      <c r="J96" s="170">
        <f t="shared" si="9"/>
        <v>151.7171717171717</v>
      </c>
      <c r="K96" s="75">
        <f t="shared" si="10"/>
        <v>106.66666666666666</v>
      </c>
      <c r="L96" s="131">
        <f t="shared" si="6"/>
        <v>45.05050505050505</v>
      </c>
    </row>
    <row r="97" spans="1:12" s="261" customFormat="1" ht="15">
      <c r="A97" s="235" t="s">
        <v>56</v>
      </c>
      <c r="B97" s="238">
        <v>2.27</v>
      </c>
      <c r="C97" s="170">
        <v>2.27</v>
      </c>
      <c r="D97" s="68">
        <f t="shared" si="7"/>
        <v>100</v>
      </c>
      <c r="E97" s="75">
        <v>2.9</v>
      </c>
      <c r="F97" s="113">
        <f t="shared" si="11"/>
        <v>-0.6299999999999999</v>
      </c>
      <c r="G97" s="74">
        <v>39.136</v>
      </c>
      <c r="H97" s="75">
        <v>31</v>
      </c>
      <c r="I97" s="131">
        <f t="shared" si="8"/>
        <v>8.136000000000003</v>
      </c>
      <c r="J97" s="170">
        <f t="shared" si="9"/>
        <v>172.40528634361232</v>
      </c>
      <c r="K97" s="75">
        <f t="shared" si="10"/>
        <v>106.89655172413794</v>
      </c>
      <c r="L97" s="131">
        <f t="shared" si="6"/>
        <v>65.50873461947438</v>
      </c>
    </row>
    <row r="98" spans="1:12" s="261" customFormat="1" ht="15">
      <c r="A98" s="235" t="s">
        <v>57</v>
      </c>
      <c r="B98" s="238">
        <v>0.9380000000000001</v>
      </c>
      <c r="C98" s="170">
        <v>0.45</v>
      </c>
      <c r="D98" s="68">
        <f t="shared" si="7"/>
        <v>47.97441364605544</v>
      </c>
      <c r="E98" s="75">
        <v>0.4</v>
      </c>
      <c r="F98" s="113">
        <f t="shared" si="11"/>
        <v>0.04999999999999999</v>
      </c>
      <c r="G98" s="74">
        <v>8.3</v>
      </c>
      <c r="H98" s="75">
        <v>8.4</v>
      </c>
      <c r="I98" s="131">
        <f t="shared" si="8"/>
        <v>-0.09999999999999964</v>
      </c>
      <c r="J98" s="170">
        <f t="shared" si="9"/>
        <v>184.44444444444446</v>
      </c>
      <c r="K98" s="75">
        <f t="shared" si="10"/>
        <v>210</v>
      </c>
      <c r="L98" s="131">
        <f t="shared" si="6"/>
        <v>-25.555555555555543</v>
      </c>
    </row>
    <row r="99" spans="1:12" s="261" customFormat="1" ht="15" hidden="1">
      <c r="A99" s="235" t="s">
        <v>89</v>
      </c>
      <c r="B99" s="238">
        <v>0</v>
      </c>
      <c r="C99" s="170"/>
      <c r="D99" s="68" t="e">
        <f t="shared" si="7"/>
        <v>#DIV/0!</v>
      </c>
      <c r="E99" s="75"/>
      <c r="F99" s="113">
        <f t="shared" si="11"/>
        <v>0</v>
      </c>
      <c r="G99" s="74"/>
      <c r="H99" s="75"/>
      <c r="I99" s="131">
        <f t="shared" si="8"/>
        <v>0</v>
      </c>
      <c r="J99" s="170">
        <f t="shared" si="9"/>
      </c>
      <c r="K99" s="75">
        <f t="shared" si="10"/>
      </c>
      <c r="L99" s="131" t="e">
        <f t="shared" si="6"/>
        <v>#VALUE!</v>
      </c>
    </row>
    <row r="100" spans="1:12" s="261" customFormat="1" ht="15">
      <c r="A100" s="235" t="s">
        <v>58</v>
      </c>
      <c r="B100" s="238">
        <v>0.461</v>
      </c>
      <c r="C100" s="170">
        <v>0.461</v>
      </c>
      <c r="D100" s="68">
        <f t="shared" si="7"/>
        <v>100</v>
      </c>
      <c r="E100" s="75">
        <v>0.44</v>
      </c>
      <c r="F100" s="113">
        <f t="shared" si="11"/>
        <v>0.02100000000000002</v>
      </c>
      <c r="G100" s="74">
        <v>5.3</v>
      </c>
      <c r="H100" s="75">
        <v>4.44</v>
      </c>
      <c r="I100" s="131">
        <f t="shared" si="8"/>
        <v>0.8599999999999994</v>
      </c>
      <c r="J100" s="170">
        <f t="shared" si="9"/>
        <v>114.96746203904553</v>
      </c>
      <c r="K100" s="75">
        <f t="shared" si="10"/>
        <v>100.90909090909092</v>
      </c>
      <c r="L100" s="131">
        <f t="shared" si="6"/>
        <v>14.058371129954608</v>
      </c>
    </row>
    <row r="101" spans="1:12" s="261" customFormat="1" ht="15">
      <c r="A101" s="235" t="s">
        <v>59</v>
      </c>
      <c r="B101" s="238">
        <v>2.279</v>
      </c>
      <c r="C101" s="170">
        <v>1.4</v>
      </c>
      <c r="D101" s="68">
        <f t="shared" si="7"/>
        <v>61.43045195261079</v>
      </c>
      <c r="E101" s="75">
        <v>2.162</v>
      </c>
      <c r="F101" s="113">
        <f t="shared" si="11"/>
        <v>-0.762</v>
      </c>
      <c r="G101" s="74">
        <v>31.4</v>
      </c>
      <c r="H101" s="75">
        <v>44.9</v>
      </c>
      <c r="I101" s="131">
        <f t="shared" si="8"/>
        <v>-13.5</v>
      </c>
      <c r="J101" s="170">
        <f t="shared" si="9"/>
        <v>224.2857142857143</v>
      </c>
      <c r="K101" s="75">
        <f t="shared" si="10"/>
        <v>207.67807585568917</v>
      </c>
      <c r="L101" s="131">
        <f t="shared" si="6"/>
        <v>16.607638430025133</v>
      </c>
    </row>
    <row r="102" spans="1:12" s="261" customFormat="1" ht="15">
      <c r="A102" s="294" t="s">
        <v>90</v>
      </c>
      <c r="B102" s="240">
        <v>0.467</v>
      </c>
      <c r="C102" s="189">
        <v>0.467</v>
      </c>
      <c r="D102" s="104">
        <f t="shared" si="7"/>
        <v>100</v>
      </c>
      <c r="E102" s="81">
        <v>0.534</v>
      </c>
      <c r="F102" s="216">
        <f t="shared" si="11"/>
        <v>-0.067</v>
      </c>
      <c r="G102" s="79">
        <v>8.9</v>
      </c>
      <c r="H102" s="81">
        <v>7.434</v>
      </c>
      <c r="I102" s="132">
        <f t="shared" si="8"/>
        <v>1.4660000000000002</v>
      </c>
      <c r="J102" s="189">
        <f t="shared" si="9"/>
        <v>190.5781584582441</v>
      </c>
      <c r="K102" s="81">
        <f t="shared" si="10"/>
        <v>139.2134831460674</v>
      </c>
      <c r="L102" s="132">
        <f>J102-K102</f>
        <v>51.3646753121767</v>
      </c>
    </row>
    <row r="103" spans="1:12" s="261" customFormat="1" ht="15" hidden="1">
      <c r="A103" s="136" t="s">
        <v>91</v>
      </c>
      <c r="B103" s="336"/>
      <c r="C103" s="137"/>
      <c r="D103" s="284" t="e">
        <f t="shared" si="7"/>
        <v>#DIV/0!</v>
      </c>
      <c r="E103" s="139"/>
      <c r="F103" s="337">
        <f t="shared" si="11"/>
        <v>0</v>
      </c>
      <c r="G103" s="137"/>
      <c r="H103" s="139"/>
      <c r="I103" s="338">
        <f t="shared" si="8"/>
        <v>0</v>
      </c>
      <c r="J103" s="137">
        <f>IF(C103&gt;0,G103/C103*10,"")</f>
      </c>
      <c r="K103" s="139" t="e">
        <f>H103/E103*10</f>
        <v>#DIV/0!</v>
      </c>
      <c r="L103" s="339" t="e">
        <f>J103-K103</f>
        <v>#VALUE!</v>
      </c>
    </row>
    <row r="104" spans="1:2" s="86" customFormat="1" ht="15">
      <c r="A104" s="87"/>
      <c r="B104" s="87"/>
    </row>
    <row r="105" spans="1:2" s="86" customFormat="1" ht="15">
      <c r="A105" s="87"/>
      <c r="B105" s="87"/>
    </row>
    <row r="106" spans="1:2" s="86" customFormat="1" ht="15">
      <c r="A106" s="87"/>
      <c r="B106" s="87"/>
    </row>
    <row r="107" spans="1:2" s="86" customFormat="1" ht="15">
      <c r="A107" s="87"/>
      <c r="B107" s="87"/>
    </row>
    <row r="108" spans="1:2" s="86" customFormat="1" ht="15">
      <c r="A108" s="87"/>
      <c r="B108" s="87"/>
    </row>
    <row r="109" spans="1:2" s="86" customFormat="1" ht="15">
      <c r="A109" s="87"/>
      <c r="B109" s="87"/>
    </row>
    <row r="110" spans="1:2" s="86" customFormat="1" ht="15">
      <c r="A110" s="87"/>
      <c r="B110" s="87"/>
    </row>
    <row r="111" spans="1:2" s="86" customFormat="1" ht="15">
      <c r="A111" s="87"/>
      <c r="B111" s="87"/>
    </row>
    <row r="112" spans="1:2" s="86" customFormat="1" ht="15">
      <c r="A112" s="87"/>
      <c r="B112" s="87"/>
    </row>
    <row r="113" spans="1:2" s="86" customFormat="1" ht="15">
      <c r="A113" s="87"/>
      <c r="B113" s="87"/>
    </row>
    <row r="114" spans="1:2" s="86" customFormat="1" ht="15">
      <c r="A114" s="87"/>
      <c r="B114" s="87"/>
    </row>
    <row r="115" spans="1:2" s="86" customFormat="1" ht="15">
      <c r="A115" s="87"/>
      <c r="B115" s="87"/>
    </row>
    <row r="116" spans="1:2" s="86" customFormat="1" ht="15">
      <c r="A116" s="87"/>
      <c r="B116" s="87"/>
    </row>
    <row r="117" spans="1:2" s="86" customFormat="1" ht="15">
      <c r="A117" s="87"/>
      <c r="B117" s="87"/>
    </row>
    <row r="118" spans="1:2" s="86" customFormat="1" ht="15">
      <c r="A118" s="87"/>
      <c r="B118" s="87"/>
    </row>
    <row r="119" spans="1:2" s="86" customFormat="1" ht="15">
      <c r="A119" s="87"/>
      <c r="B119" s="87"/>
    </row>
    <row r="120" spans="1:2" s="86" customFormat="1" ht="15">
      <c r="A120" s="87"/>
      <c r="B120" s="87"/>
    </row>
    <row r="121" spans="1:2" s="86" customFormat="1" ht="15">
      <c r="A121" s="87"/>
      <c r="B121" s="87"/>
    </row>
    <row r="122" spans="1:2" s="86" customFormat="1" ht="15">
      <c r="A122" s="87"/>
      <c r="B122" s="87"/>
    </row>
    <row r="123" spans="1:2" s="86" customFormat="1" ht="15">
      <c r="A123" s="87"/>
      <c r="B123" s="87"/>
    </row>
    <row r="124" spans="1:2" s="86" customFormat="1" ht="15">
      <c r="A124" s="87"/>
      <c r="B124" s="87"/>
    </row>
    <row r="125" spans="1:2" s="86" customFormat="1" ht="15">
      <c r="A125" s="87"/>
      <c r="B125" s="87"/>
    </row>
    <row r="126" spans="1:2" s="86" customFormat="1" ht="15">
      <c r="A126" s="87"/>
      <c r="B126" s="87"/>
    </row>
    <row r="127" spans="1:2" s="86" customFormat="1" ht="15">
      <c r="A127" s="87"/>
      <c r="B127" s="87"/>
    </row>
    <row r="128" spans="1:2" s="86" customFormat="1" ht="15">
      <c r="A128" s="87"/>
      <c r="B128" s="87"/>
    </row>
    <row r="129" spans="1:2" s="86" customFormat="1" ht="15">
      <c r="A129" s="87"/>
      <c r="B129" s="87"/>
    </row>
    <row r="130" spans="1:2" s="86" customFormat="1" ht="15">
      <c r="A130" s="87"/>
      <c r="B130" s="87"/>
    </row>
    <row r="131" spans="1:2" s="86" customFormat="1" ht="15">
      <c r="A131" s="87"/>
      <c r="B131" s="87"/>
    </row>
    <row r="132" spans="1:2" s="86" customFormat="1" ht="15">
      <c r="A132" s="87"/>
      <c r="B132" s="87"/>
    </row>
    <row r="133" spans="1:2" s="86" customFormat="1" ht="15">
      <c r="A133" s="87"/>
      <c r="B133" s="87"/>
    </row>
    <row r="134" spans="1:2" s="86" customFormat="1" ht="15">
      <c r="A134" s="87"/>
      <c r="B134" s="87"/>
    </row>
    <row r="135" spans="1:2" s="86" customFormat="1" ht="15">
      <c r="A135" s="87"/>
      <c r="B135" s="87"/>
    </row>
    <row r="136" spans="1:2" s="86" customFormat="1" ht="15">
      <c r="A136" s="87"/>
      <c r="B136" s="87"/>
    </row>
    <row r="137" spans="1:2" s="58" customFormat="1" ht="15">
      <c r="A137" s="89"/>
      <c r="B137" s="89"/>
    </row>
    <row r="138" spans="1:2" s="58" customFormat="1" ht="15">
      <c r="A138" s="89"/>
      <c r="B138" s="89"/>
    </row>
    <row r="139" spans="1:2" s="58" customFormat="1" ht="15">
      <c r="A139" s="89"/>
      <c r="B139" s="89"/>
    </row>
    <row r="140" spans="1:2" s="58" customFormat="1" ht="15">
      <c r="A140" s="89"/>
      <c r="B140" s="89"/>
    </row>
    <row r="141" spans="1:2" s="58" customFormat="1" ht="15">
      <c r="A141" s="89"/>
      <c r="B141" s="89"/>
    </row>
    <row r="142" spans="1:2" s="58" customFormat="1" ht="15">
      <c r="A142" s="89"/>
      <c r="B142" s="89"/>
    </row>
    <row r="143" spans="1:2" s="58" customFormat="1" ht="15">
      <c r="A143" s="89"/>
      <c r="B143" s="89"/>
    </row>
    <row r="144" spans="1:2" s="58" customFormat="1" ht="15">
      <c r="A144" s="89"/>
      <c r="B144" s="89"/>
    </row>
    <row r="145" spans="1:2" s="58" customFormat="1" ht="15">
      <c r="A145" s="89"/>
      <c r="B145" s="89"/>
    </row>
    <row r="146" spans="1:2" s="58" customFormat="1" ht="15">
      <c r="A146" s="89"/>
      <c r="B146" s="89"/>
    </row>
    <row r="147" spans="1:2" s="58" customFormat="1" ht="15">
      <c r="A147" s="89"/>
      <c r="B147" s="89"/>
    </row>
    <row r="148" spans="1:2" s="58" customFormat="1" ht="15">
      <c r="A148" s="89"/>
      <c r="B148" s="89"/>
    </row>
    <row r="149" spans="1:2" s="58" customFormat="1" ht="15">
      <c r="A149" s="89"/>
      <c r="B149" s="89"/>
    </row>
    <row r="150" spans="1:2" s="58" customFormat="1" ht="15">
      <c r="A150" s="89"/>
      <c r="B150" s="89"/>
    </row>
    <row r="151" spans="1:2" s="58" customFormat="1" ht="15">
      <c r="A151" s="89"/>
      <c r="B151" s="89"/>
    </row>
    <row r="152" spans="1:2" s="58" customFormat="1" ht="15">
      <c r="A152" s="89"/>
      <c r="B152" s="89"/>
    </row>
    <row r="153" spans="1:2" s="58" customFormat="1" ht="15">
      <c r="A153" s="89"/>
      <c r="B153" s="89"/>
    </row>
    <row r="154" spans="1:2" s="58" customFormat="1" ht="15">
      <c r="A154" s="89"/>
      <c r="B154" s="89"/>
    </row>
    <row r="155" spans="1:2" s="58" customFormat="1" ht="15">
      <c r="A155" s="89"/>
      <c r="B155" s="89"/>
    </row>
    <row r="156" spans="1:2" s="58" customFormat="1" ht="15">
      <c r="A156" s="89"/>
      <c r="B156" s="89"/>
    </row>
    <row r="157" spans="1:2" s="58" customFormat="1" ht="15">
      <c r="A157" s="89"/>
      <c r="B157" s="89"/>
    </row>
    <row r="158" spans="1:2" s="58" customFormat="1" ht="15">
      <c r="A158" s="89"/>
      <c r="B158" s="89"/>
    </row>
    <row r="159" spans="1:2" s="58" customFormat="1" ht="15">
      <c r="A159" s="89"/>
      <c r="B159" s="89"/>
    </row>
    <row r="160" spans="1:2" s="58" customFormat="1" ht="15">
      <c r="A160" s="89"/>
      <c r="B160" s="89"/>
    </row>
    <row r="161" spans="1:2" s="58" customFormat="1" ht="15">
      <c r="A161" s="89"/>
      <c r="B161" s="89"/>
    </row>
    <row r="162" spans="1:2" s="58" customFormat="1" ht="15">
      <c r="A162" s="89"/>
      <c r="B162" s="89"/>
    </row>
    <row r="163" spans="1:2" s="58" customFormat="1" ht="15">
      <c r="A163" s="89"/>
      <c r="B163" s="89"/>
    </row>
    <row r="164" spans="1:2" s="58" customFormat="1" ht="15">
      <c r="A164" s="89"/>
      <c r="B164" s="89"/>
    </row>
    <row r="165" spans="1:2" s="58" customFormat="1" ht="15">
      <c r="A165" s="89"/>
      <c r="B165" s="89"/>
    </row>
    <row r="166" spans="1:2" s="58" customFormat="1" ht="15">
      <c r="A166" s="89"/>
      <c r="B166" s="89"/>
    </row>
    <row r="167" spans="1:2" s="58" customFormat="1" ht="15">
      <c r="A167" s="89"/>
      <c r="B167" s="89"/>
    </row>
    <row r="168" spans="1:2" s="58" customFormat="1" ht="15">
      <c r="A168" s="89"/>
      <c r="B168" s="89"/>
    </row>
    <row r="169" spans="1:2" s="58" customFormat="1" ht="15">
      <c r="A169" s="89"/>
      <c r="B169" s="89"/>
    </row>
    <row r="170" spans="1:2" s="58" customFormat="1" ht="15">
      <c r="A170" s="89"/>
      <c r="B170" s="89"/>
    </row>
    <row r="171" spans="1:2" s="58" customFormat="1" ht="15">
      <c r="A171" s="89"/>
      <c r="B171" s="89"/>
    </row>
    <row r="172" spans="1:2" s="58" customFormat="1" ht="15">
      <c r="A172" s="89"/>
      <c r="B172" s="89"/>
    </row>
    <row r="173" spans="1:2" s="58" customFormat="1" ht="0.75" customHeight="1">
      <c r="A173" s="89"/>
      <c r="B173" s="89"/>
    </row>
    <row r="174" spans="1:2" s="58" customFormat="1" ht="15">
      <c r="A174" s="89"/>
      <c r="B174" s="89"/>
    </row>
    <row r="175" spans="1:2" s="58" customFormat="1" ht="15">
      <c r="A175" s="89"/>
      <c r="B175" s="89"/>
    </row>
    <row r="176" spans="1:2" s="58" customFormat="1" ht="15">
      <c r="A176" s="89"/>
      <c r="B176" s="89"/>
    </row>
    <row r="177" spans="1:2" s="58" customFormat="1" ht="15">
      <c r="A177" s="89"/>
      <c r="B177" s="89"/>
    </row>
    <row r="178" spans="1:2" s="58" customFormat="1" ht="15">
      <c r="A178" s="89"/>
      <c r="B178" s="89"/>
    </row>
    <row r="179" spans="1:2" s="58" customFormat="1" ht="15">
      <c r="A179" s="89"/>
      <c r="B179" s="89"/>
    </row>
    <row r="180" spans="1:2" s="58" customFormat="1" ht="15">
      <c r="A180" s="89"/>
      <c r="B180" s="89"/>
    </row>
    <row r="181" spans="1:2" s="58" customFormat="1" ht="15">
      <c r="A181" s="89"/>
      <c r="B181" s="89"/>
    </row>
    <row r="182" spans="1:2" s="58" customFormat="1" ht="15">
      <c r="A182" s="89"/>
      <c r="B182" s="89"/>
    </row>
    <row r="183" spans="1:2" s="58" customFormat="1" ht="15">
      <c r="A183" s="89"/>
      <c r="B183" s="89"/>
    </row>
    <row r="184" spans="1:2" s="58" customFormat="1" ht="15">
      <c r="A184" s="89"/>
      <c r="B184" s="89"/>
    </row>
    <row r="185" spans="1:2" s="58" customFormat="1" ht="15">
      <c r="A185" s="89"/>
      <c r="B185" s="89"/>
    </row>
    <row r="186" spans="1:2" s="58" customFormat="1" ht="15">
      <c r="A186" s="89"/>
      <c r="B186" s="89"/>
    </row>
    <row r="187" spans="1:2" s="58" customFormat="1" ht="15">
      <c r="A187" s="89"/>
      <c r="B187" s="89"/>
    </row>
    <row r="188" spans="1:2" s="58" customFormat="1" ht="15">
      <c r="A188" s="89"/>
      <c r="B188" s="89"/>
    </row>
    <row r="189" spans="1:2" s="58" customFormat="1" ht="15">
      <c r="A189" s="89"/>
      <c r="B189" s="89"/>
    </row>
    <row r="190" spans="1:2" s="58" customFormat="1" ht="15">
      <c r="A190" s="89"/>
      <c r="B190" s="89"/>
    </row>
    <row r="191" spans="1:2" s="58" customFormat="1" ht="15">
      <c r="A191" s="89"/>
      <c r="B191" s="89"/>
    </row>
    <row r="192" spans="1:2" s="58" customFormat="1" ht="15">
      <c r="A192" s="89"/>
      <c r="B192" s="89"/>
    </row>
    <row r="193" spans="1:2" s="58" customFormat="1" ht="15">
      <c r="A193" s="89"/>
      <c r="B193" s="89"/>
    </row>
    <row r="194" spans="1:2" s="58" customFormat="1" ht="15">
      <c r="A194" s="89"/>
      <c r="B194" s="89"/>
    </row>
    <row r="195" spans="1:2" s="58" customFormat="1" ht="15">
      <c r="A195" s="89"/>
      <c r="B195" s="89"/>
    </row>
    <row r="196" spans="1:2" s="58" customFormat="1" ht="15">
      <c r="A196" s="89"/>
      <c r="B196" s="89"/>
    </row>
    <row r="197" spans="1:2" s="58" customFormat="1" ht="15">
      <c r="A197" s="89"/>
      <c r="B197" s="89"/>
    </row>
    <row r="198" spans="1:2" s="58" customFormat="1" ht="15">
      <c r="A198" s="89"/>
      <c r="B198" s="89"/>
    </row>
    <row r="199" spans="1:2" s="58" customFormat="1" ht="15">
      <c r="A199" s="89"/>
      <c r="B199" s="89"/>
    </row>
    <row r="200" spans="1:2" s="58" customFormat="1" ht="15">
      <c r="A200" s="89"/>
      <c r="B200" s="89"/>
    </row>
    <row r="201" spans="1:2" s="58" customFormat="1" ht="15">
      <c r="A201" s="89"/>
      <c r="B201" s="89"/>
    </row>
    <row r="202" spans="1:2" s="58" customFormat="1" ht="15">
      <c r="A202" s="89"/>
      <c r="B202" s="89"/>
    </row>
    <row r="203" spans="1:2" s="58" customFormat="1" ht="15">
      <c r="A203" s="89"/>
      <c r="B203" s="89"/>
    </row>
    <row r="204" spans="1:2" s="58" customFormat="1" ht="15">
      <c r="A204" s="89"/>
      <c r="B204" s="89"/>
    </row>
    <row r="205" spans="1:2" s="58" customFormat="1" ht="15">
      <c r="A205" s="89"/>
      <c r="B205" s="89"/>
    </row>
    <row r="206" spans="1:2" s="58" customFormat="1" ht="15">
      <c r="A206" s="89"/>
      <c r="B206" s="89"/>
    </row>
    <row r="207" spans="1:2" s="58" customFormat="1" ht="15">
      <c r="A207" s="89"/>
      <c r="B207" s="89"/>
    </row>
    <row r="208" spans="1:2" s="58" customFormat="1" ht="15">
      <c r="A208" s="89"/>
      <c r="B208" s="89"/>
    </row>
    <row r="209" spans="1:2" s="58" customFormat="1" ht="15">
      <c r="A209" s="89"/>
      <c r="B209" s="89"/>
    </row>
    <row r="210" spans="1:2" s="58" customFormat="1" ht="15">
      <c r="A210" s="89"/>
      <c r="B210" s="89"/>
    </row>
    <row r="211" s="58" customFormat="1" ht="15"/>
    <row r="212" s="58" customFormat="1" ht="15"/>
    <row r="213" s="58" customFormat="1" ht="15"/>
    <row r="214" s="58" customFormat="1" ht="15"/>
    <row r="215" s="58" customFormat="1" ht="15"/>
    <row r="216" s="58" customFormat="1" ht="15"/>
    <row r="217" s="58" customFormat="1" ht="15"/>
    <row r="218" s="58" customFormat="1" ht="15"/>
    <row r="219" s="58" customFormat="1" ht="15"/>
    <row r="220" s="58" customFormat="1" ht="15"/>
    <row r="221" s="58" customFormat="1" ht="15"/>
    <row r="222" s="58" customFormat="1" ht="15"/>
    <row r="223" s="58" customFormat="1" ht="15"/>
    <row r="224" s="58" customFormat="1" ht="15"/>
    <row r="225" s="58" customFormat="1" ht="15"/>
    <row r="226" s="58" customFormat="1" ht="15"/>
    <row r="227" s="58" customFormat="1" ht="15"/>
    <row r="228" s="58" customFormat="1" ht="15"/>
    <row r="229" s="58" customFormat="1" ht="15"/>
    <row r="230" s="58" customFormat="1" ht="15"/>
    <row r="231" s="58" customFormat="1" ht="15"/>
    <row r="232" s="58" customFormat="1" ht="15"/>
    <row r="233" s="58" customFormat="1" ht="15"/>
    <row r="234" s="58" customFormat="1" ht="15"/>
    <row r="235" s="58" customFormat="1" ht="15"/>
    <row r="236" s="58" customFormat="1" ht="15"/>
    <row r="237" s="58" customFormat="1" ht="15"/>
    <row r="238" s="58" customFormat="1" ht="15"/>
    <row r="239" s="58" customFormat="1" ht="15"/>
    <row r="240" s="58" customFormat="1" ht="15"/>
    <row r="241" s="58" customFormat="1" ht="15"/>
    <row r="242" s="58" customFormat="1" ht="15"/>
    <row r="243" s="58" customFormat="1" ht="15"/>
    <row r="244" s="58" customFormat="1" ht="15"/>
    <row r="245" s="58" customFormat="1" ht="15"/>
    <row r="246" s="58" customFormat="1" ht="15"/>
    <row r="247" s="58" customFormat="1" ht="15"/>
    <row r="248" s="58" customFormat="1" ht="15"/>
    <row r="249" s="58" customFormat="1" ht="15"/>
    <row r="250" s="58" customFormat="1" ht="15"/>
    <row r="251" s="58" customFormat="1" ht="15"/>
    <row r="252" s="58" customFormat="1" ht="15"/>
    <row r="253" s="58" customFormat="1" ht="15"/>
    <row r="254" s="58" customFormat="1" ht="15"/>
    <row r="255" s="58" customFormat="1" ht="15"/>
    <row r="256" s="58" customFormat="1" ht="15"/>
    <row r="257" s="58" customFormat="1" ht="15"/>
    <row r="258" s="58" customFormat="1" ht="15"/>
    <row r="259" s="58" customFormat="1" ht="15"/>
    <row r="260" s="58" customFormat="1" ht="15"/>
    <row r="261" s="58" customFormat="1" ht="15"/>
    <row r="262" s="58" customFormat="1" ht="15"/>
    <row r="263" s="58" customFormat="1" ht="15"/>
    <row r="264" s="58" customFormat="1" ht="15"/>
    <row r="265" s="58" customFormat="1" ht="15"/>
    <row r="266" s="58" customFormat="1" ht="15"/>
    <row r="267" s="58" customFormat="1" ht="15"/>
    <row r="268" s="58" customFormat="1" ht="15"/>
    <row r="269" s="58" customFormat="1" ht="15"/>
    <row r="270" s="58" customFormat="1" ht="15"/>
    <row r="271" s="58" customFormat="1" ht="15"/>
    <row r="272" s="58" customFormat="1" ht="15"/>
    <row r="273" s="58" customFormat="1" ht="15"/>
    <row r="274" s="58" customFormat="1" ht="15"/>
    <row r="275" s="58" customFormat="1" ht="15"/>
    <row r="276" s="58" customFormat="1" ht="15"/>
    <row r="277" s="58" customFormat="1" ht="15"/>
    <row r="278" s="58" customFormat="1" ht="15"/>
    <row r="279" s="58" customFormat="1" ht="15"/>
    <row r="280" s="58" customFormat="1" ht="15"/>
    <row r="281" s="58" customFormat="1" ht="15"/>
    <row r="282" s="58" customFormat="1" ht="15"/>
    <row r="283" s="58" customFormat="1" ht="15"/>
    <row r="284" s="58" customFormat="1" ht="15"/>
    <row r="285" s="58" customFormat="1" ht="15"/>
    <row r="286" s="58" customFormat="1" ht="15"/>
    <row r="287" s="58" customFormat="1" ht="15"/>
    <row r="288" s="58" customFormat="1" ht="15"/>
    <row r="289" s="58" customFormat="1" ht="15"/>
    <row r="290" s="58" customFormat="1" ht="15"/>
    <row r="291" s="58" customFormat="1" ht="15"/>
    <row r="292" s="58" customFormat="1" ht="15"/>
    <row r="293" s="58" customFormat="1" ht="15"/>
    <row r="294" s="58" customFormat="1" ht="15"/>
    <row r="295" s="58" customFormat="1" ht="15"/>
    <row r="296" s="58" customFormat="1" ht="15"/>
    <row r="297" s="58" customFormat="1" ht="15"/>
    <row r="298" s="58" customFormat="1" ht="15"/>
    <row r="299" s="58" customFormat="1" ht="15"/>
    <row r="300" s="58" customFormat="1" ht="15"/>
    <row r="301" s="58" customFormat="1" ht="15"/>
    <row r="302" s="58" customFormat="1" ht="15"/>
    <row r="303" s="58" customFormat="1" ht="15"/>
    <row r="304" s="58" customFormat="1" ht="15"/>
    <row r="305" s="58" customFormat="1" ht="15"/>
    <row r="306" s="58" customFormat="1" ht="15"/>
    <row r="307" s="58" customFormat="1" ht="15"/>
    <row r="308" s="58" customFormat="1" ht="15"/>
    <row r="309" s="58" customFormat="1" ht="15"/>
    <row r="310" s="58" customFormat="1" ht="15"/>
    <row r="311" s="58" customFormat="1" ht="15"/>
    <row r="312" s="58" customFormat="1" ht="15"/>
    <row r="313" s="58" customFormat="1" ht="15"/>
    <row r="314" s="58" customFormat="1" ht="15"/>
    <row r="315" s="58" customFormat="1" ht="15"/>
    <row r="316" s="58" customFormat="1" ht="15"/>
    <row r="317" s="58" customFormat="1" ht="15"/>
    <row r="318" s="58" customFormat="1" ht="15"/>
    <row r="319" s="58" customFormat="1" ht="15"/>
    <row r="320" s="58" customFormat="1" ht="15"/>
    <row r="321" s="58" customFormat="1" ht="15"/>
    <row r="322" s="58" customFormat="1" ht="15"/>
    <row r="323" s="58" customFormat="1" ht="15"/>
    <row r="324" s="58" customFormat="1" ht="15"/>
    <row r="325" s="58" customFormat="1" ht="15"/>
    <row r="326" s="58" customFormat="1" ht="15"/>
    <row r="327" s="58" customFormat="1" ht="15"/>
    <row r="328" s="58" customFormat="1" ht="15"/>
    <row r="329" s="58" customFormat="1" ht="15"/>
    <row r="330" s="58" customFormat="1" ht="15"/>
    <row r="331" s="58" customFormat="1" ht="15"/>
    <row r="332" s="58" customFormat="1" ht="15"/>
    <row r="333" s="58" customFormat="1" ht="15"/>
    <row r="334" s="58" customFormat="1" ht="15"/>
    <row r="335" s="58" customFormat="1" ht="15"/>
  </sheetData>
  <sheetProtection/>
  <mergeCells count="5">
    <mergeCell ref="A1:L1"/>
    <mergeCell ref="A4:A5"/>
    <mergeCell ref="B4:B5"/>
    <mergeCell ref="C4:F4"/>
    <mergeCell ref="G4:I4"/>
  </mergeCells>
  <printOptions horizontalCentered="1"/>
  <pageMargins left="0.1968503937007874" right="0.1968503937007874" top="0" bottom="0" header="0" footer="0"/>
  <pageSetup horizontalDpi="600" verticalDpi="600" orientation="landscape" paperSize="9" scale="7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65"/>
  <sheetViews>
    <sheetView zoomScale="75" zoomScaleNormal="75" zoomScalePageLayoutView="0" workbookViewId="0" topLeftCell="A1">
      <pane xSplit="1" ySplit="6" topLeftCell="B5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91" sqref="P91:Q91"/>
    </sheetView>
  </sheetViews>
  <sheetFormatPr defaultColWidth="9.00390625" defaultRowHeight="12.75"/>
  <cols>
    <col min="1" max="1" width="35.00390625" style="54" customWidth="1"/>
    <col min="2" max="2" width="13.00390625" style="54" customWidth="1"/>
    <col min="3" max="3" width="11.25390625" style="54" customWidth="1"/>
    <col min="4" max="4" width="10.25390625" style="54" customWidth="1"/>
    <col min="5" max="5" width="11.25390625" style="54" customWidth="1"/>
    <col min="6" max="6" width="12.00390625" style="54" customWidth="1"/>
    <col min="7" max="7" width="10.625" style="58" customWidth="1"/>
    <col min="8" max="8" width="10.25390625" style="54" customWidth="1"/>
    <col min="9" max="9" width="11.25390625" style="54" customWidth="1"/>
    <col min="10" max="10" width="10.25390625" style="54" customWidth="1"/>
    <col min="11" max="11" width="11.00390625" style="54" customWidth="1"/>
    <col min="12" max="12" width="11.625" style="54" customWidth="1"/>
    <col min="13" max="16384" width="9.125" style="54" customWidth="1"/>
  </cols>
  <sheetData>
    <row r="1" spans="1:12" ht="31.5" customHeight="1">
      <c r="A1" s="405" t="s">
        <v>111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</row>
    <row r="2" spans="1:12" ht="15" customHeight="1">
      <c r="A2" s="50" t="str">
        <f>зерноск!A2</f>
        <v>по состоянию на 27 ноября 2017 года</v>
      </c>
      <c r="B2" s="51"/>
      <c r="C2" s="52"/>
      <c r="D2" s="52"/>
      <c r="E2" s="52"/>
      <c r="F2" s="52"/>
      <c r="G2" s="52"/>
      <c r="H2" s="52"/>
      <c r="I2" s="52"/>
      <c r="J2" s="53"/>
      <c r="K2" s="53"/>
      <c r="L2" s="53"/>
    </row>
    <row r="3" spans="1:12" ht="3" customHeight="1">
      <c r="A3" s="51"/>
      <c r="B3" s="51"/>
      <c r="C3" s="52"/>
      <c r="D3" s="52"/>
      <c r="E3" s="52"/>
      <c r="F3" s="52"/>
      <c r="G3" s="52"/>
      <c r="H3" s="52"/>
      <c r="I3" s="52"/>
      <c r="J3" s="53"/>
      <c r="K3" s="53"/>
      <c r="L3" s="53"/>
    </row>
    <row r="4" spans="1:12" s="58" customFormat="1" ht="26.25" customHeight="1">
      <c r="A4" s="415" t="s">
        <v>1</v>
      </c>
      <c r="B4" s="399" t="s">
        <v>137</v>
      </c>
      <c r="C4" s="393" t="s">
        <v>112</v>
      </c>
      <c r="D4" s="389"/>
      <c r="E4" s="390"/>
      <c r="F4" s="394"/>
      <c r="G4" s="389" t="s">
        <v>113</v>
      </c>
      <c r="H4" s="390"/>
      <c r="I4" s="390"/>
      <c r="J4" s="55"/>
      <c r="K4" s="56" t="s">
        <v>0</v>
      </c>
      <c r="L4" s="57"/>
    </row>
    <row r="5" spans="1:12" s="58" customFormat="1" ht="43.5" customHeight="1">
      <c r="A5" s="416"/>
      <c r="B5" s="399"/>
      <c r="C5" s="325" t="s">
        <v>104</v>
      </c>
      <c r="D5" s="59" t="s">
        <v>109</v>
      </c>
      <c r="E5" s="59" t="s">
        <v>105</v>
      </c>
      <c r="F5" s="60" t="s">
        <v>103</v>
      </c>
      <c r="G5" s="324" t="s">
        <v>104</v>
      </c>
      <c r="H5" s="324" t="s">
        <v>105</v>
      </c>
      <c r="I5" s="324" t="s">
        <v>103</v>
      </c>
      <c r="J5" s="61" t="s">
        <v>104</v>
      </c>
      <c r="K5" s="59" t="s">
        <v>105</v>
      </c>
      <c r="L5" s="59" t="s">
        <v>103</v>
      </c>
    </row>
    <row r="6" spans="1:12" s="47" customFormat="1" ht="15.75">
      <c r="A6" s="230" t="s">
        <v>2</v>
      </c>
      <c r="B6" s="236">
        <v>175.185</v>
      </c>
      <c r="C6" s="167">
        <f>C7+C26+C37+C46+C54+C69+C76+C93</f>
        <v>150.14249999999998</v>
      </c>
      <c r="D6" s="64">
        <f aca="true" t="shared" si="0" ref="D6:D46">C6/B6*100</f>
        <v>85.70511173901875</v>
      </c>
      <c r="E6" s="64">
        <v>166.6037</v>
      </c>
      <c r="F6" s="213">
        <f aca="true" t="shared" si="1" ref="F6:F71">C6-E6</f>
        <v>-16.46120000000002</v>
      </c>
      <c r="G6" s="174">
        <f>G7+G26+G37+G46+G54+G69+G76+G93</f>
        <v>3781.0229</v>
      </c>
      <c r="H6" s="64">
        <v>4141.4248800000005</v>
      </c>
      <c r="I6" s="65">
        <f>G6-H6</f>
        <v>-360.40198000000055</v>
      </c>
      <c r="J6" s="322">
        <f>IF(C6&gt;0,G6/C6*10,"")</f>
        <v>251.82895582529935</v>
      </c>
      <c r="K6" s="302">
        <f>IF(E6&gt;0,H6/E6*10,"")</f>
        <v>248.57940609962446</v>
      </c>
      <c r="L6" s="65">
        <f>J6-K6</f>
        <v>3.249549725674882</v>
      </c>
    </row>
    <row r="7" spans="1:12" s="46" customFormat="1" ht="15.75">
      <c r="A7" s="231" t="s">
        <v>3</v>
      </c>
      <c r="B7" s="237">
        <v>24.804000000000002</v>
      </c>
      <c r="C7" s="168">
        <f>SUM(C8:C24)</f>
        <v>22.648</v>
      </c>
      <c r="D7" s="67">
        <f t="shared" si="0"/>
        <v>91.3078535720045</v>
      </c>
      <c r="E7" s="67">
        <v>23.012000000000004</v>
      </c>
      <c r="F7" s="112">
        <f t="shared" si="1"/>
        <v>-0.3640000000000043</v>
      </c>
      <c r="G7" s="175">
        <f>SUM(G8:G24)</f>
        <v>633.053</v>
      </c>
      <c r="H7" s="67">
        <v>597.64878</v>
      </c>
      <c r="I7" s="69">
        <f aca="true" t="shared" si="2" ref="I7:I70">G7-H7</f>
        <v>35.40422000000001</v>
      </c>
      <c r="J7" s="173">
        <f aca="true" t="shared" si="3" ref="J7:J70">IF(C7&gt;0,G7/C7*10,"")</f>
        <v>279.51827975980217</v>
      </c>
      <c r="K7" s="41">
        <f aca="true" t="shared" si="4" ref="K7:K70">IF(E7&gt;0,H7/E7*10,"")</f>
        <v>259.71179384668864</v>
      </c>
      <c r="L7" s="69">
        <f>J7-K7</f>
        <v>19.806485913113534</v>
      </c>
    </row>
    <row r="8" spans="1:12" s="48" customFormat="1" ht="15">
      <c r="A8" s="232" t="s">
        <v>4</v>
      </c>
      <c r="B8" s="238">
        <v>3.3360000000000003</v>
      </c>
      <c r="C8" s="169">
        <v>2.7</v>
      </c>
      <c r="D8" s="68">
        <f t="shared" si="0"/>
        <v>80.93525179856115</v>
      </c>
      <c r="E8" s="68">
        <v>3.176</v>
      </c>
      <c r="F8" s="214">
        <f t="shared" si="1"/>
        <v>-0.476</v>
      </c>
      <c r="G8" s="96">
        <v>32.3</v>
      </c>
      <c r="H8" s="68">
        <v>32.74456</v>
      </c>
      <c r="I8" s="97">
        <f t="shared" si="2"/>
        <v>-0.44456000000000273</v>
      </c>
      <c r="J8" s="170">
        <f t="shared" si="3"/>
        <v>119.62962962962962</v>
      </c>
      <c r="K8" s="75">
        <f t="shared" si="4"/>
        <v>103.1</v>
      </c>
      <c r="L8" s="97">
        <f>J8-K8</f>
        <v>16.529629629629625</v>
      </c>
    </row>
    <row r="9" spans="1:12" s="48" customFormat="1" ht="15">
      <c r="A9" s="232" t="s">
        <v>5</v>
      </c>
      <c r="B9" s="238">
        <v>1.2309999999999999</v>
      </c>
      <c r="C9" s="169">
        <v>1.07</v>
      </c>
      <c r="D9" s="68">
        <f t="shared" si="0"/>
        <v>86.92120227457353</v>
      </c>
      <c r="E9" s="68">
        <v>1.146</v>
      </c>
      <c r="F9" s="214">
        <f t="shared" si="1"/>
        <v>-0.07599999999999985</v>
      </c>
      <c r="G9" s="96">
        <v>53.561</v>
      </c>
      <c r="H9" s="68">
        <v>42.25302</v>
      </c>
      <c r="I9" s="97">
        <f t="shared" si="2"/>
        <v>11.30798</v>
      </c>
      <c r="J9" s="170">
        <f t="shared" si="3"/>
        <v>500.5700934579439</v>
      </c>
      <c r="K9" s="75">
        <f t="shared" si="4"/>
        <v>368.70000000000005</v>
      </c>
      <c r="L9" s="97">
        <f aca="true" t="shared" si="5" ref="L9:L18">J9-K9</f>
        <v>131.87009345794388</v>
      </c>
    </row>
    <row r="10" spans="1:12" s="48" customFormat="1" ht="15">
      <c r="A10" s="232" t="s">
        <v>6</v>
      </c>
      <c r="B10" s="238">
        <v>1.039</v>
      </c>
      <c r="C10" s="169">
        <v>0.965</v>
      </c>
      <c r="D10" s="68">
        <f t="shared" si="0"/>
        <v>92.87776708373437</v>
      </c>
      <c r="E10" s="68">
        <v>0.9</v>
      </c>
      <c r="F10" s="214">
        <f t="shared" si="1"/>
        <v>0.06499999999999995</v>
      </c>
      <c r="G10" s="96">
        <v>15.74</v>
      </c>
      <c r="H10" s="68">
        <v>17.9</v>
      </c>
      <c r="I10" s="97">
        <f t="shared" si="2"/>
        <v>-2.1599999999999984</v>
      </c>
      <c r="J10" s="170">
        <f t="shared" si="3"/>
        <v>163.10880829015545</v>
      </c>
      <c r="K10" s="75">
        <f t="shared" si="4"/>
        <v>198.88888888888886</v>
      </c>
      <c r="L10" s="97">
        <f t="shared" si="5"/>
        <v>-35.780080598733406</v>
      </c>
    </row>
    <row r="11" spans="1:12" s="48" customFormat="1" ht="15">
      <c r="A11" s="232" t="s">
        <v>7</v>
      </c>
      <c r="B11" s="238">
        <v>2.745</v>
      </c>
      <c r="C11" s="169">
        <v>2.745</v>
      </c>
      <c r="D11" s="68">
        <f t="shared" si="0"/>
        <v>100</v>
      </c>
      <c r="E11" s="68">
        <v>2</v>
      </c>
      <c r="F11" s="214">
        <f t="shared" si="1"/>
        <v>0.7450000000000001</v>
      </c>
      <c r="G11" s="96">
        <v>59</v>
      </c>
      <c r="H11" s="68">
        <v>43</v>
      </c>
      <c r="I11" s="97">
        <f t="shared" si="2"/>
        <v>16</v>
      </c>
      <c r="J11" s="170">
        <f t="shared" si="3"/>
        <v>214.93624772313296</v>
      </c>
      <c r="K11" s="75">
        <f t="shared" si="4"/>
        <v>215</v>
      </c>
      <c r="L11" s="97">
        <f t="shared" si="5"/>
        <v>-0.06375227686703511</v>
      </c>
    </row>
    <row r="12" spans="1:12" s="48" customFormat="1" ht="15">
      <c r="A12" s="232" t="s">
        <v>8</v>
      </c>
      <c r="B12" s="238">
        <v>0.395</v>
      </c>
      <c r="C12" s="169">
        <v>0.329</v>
      </c>
      <c r="D12" s="68">
        <f t="shared" si="0"/>
        <v>83.29113924050633</v>
      </c>
      <c r="E12" s="68">
        <v>0.323</v>
      </c>
      <c r="F12" s="214">
        <f t="shared" si="1"/>
        <v>0.006000000000000005</v>
      </c>
      <c r="G12" s="96">
        <v>9.528</v>
      </c>
      <c r="H12" s="68">
        <v>13.2</v>
      </c>
      <c r="I12" s="97">
        <f t="shared" si="2"/>
        <v>-3.671999999999999</v>
      </c>
      <c r="J12" s="170">
        <f t="shared" si="3"/>
        <v>289.6048632218845</v>
      </c>
      <c r="K12" s="75">
        <f t="shared" si="4"/>
        <v>408.66873065015477</v>
      </c>
      <c r="L12" s="97">
        <f t="shared" si="5"/>
        <v>-119.06386742827027</v>
      </c>
    </row>
    <row r="13" spans="1:12" s="48" customFormat="1" ht="15">
      <c r="A13" s="232" t="s">
        <v>9</v>
      </c>
      <c r="B13" s="238">
        <v>0.792</v>
      </c>
      <c r="C13" s="169">
        <v>0.75</v>
      </c>
      <c r="D13" s="68">
        <f t="shared" si="0"/>
        <v>94.69696969696969</v>
      </c>
      <c r="E13" s="68">
        <v>0.7</v>
      </c>
      <c r="F13" s="214">
        <f t="shared" si="1"/>
        <v>0.050000000000000044</v>
      </c>
      <c r="G13" s="96">
        <v>13.3</v>
      </c>
      <c r="H13" s="68">
        <v>8.8</v>
      </c>
      <c r="I13" s="97">
        <f t="shared" si="2"/>
        <v>4.5</v>
      </c>
      <c r="J13" s="170">
        <f t="shared" si="3"/>
        <v>177.33333333333334</v>
      </c>
      <c r="K13" s="75">
        <f t="shared" si="4"/>
        <v>125.71428571428572</v>
      </c>
      <c r="L13" s="97">
        <f t="shared" si="5"/>
        <v>51.61904761904762</v>
      </c>
    </row>
    <row r="14" spans="1:12" s="48" customFormat="1" ht="15">
      <c r="A14" s="232" t="s">
        <v>10</v>
      </c>
      <c r="B14" s="238">
        <v>0.355</v>
      </c>
      <c r="C14" s="169">
        <v>0.2</v>
      </c>
      <c r="D14" s="68">
        <f t="shared" si="0"/>
        <v>56.33802816901409</v>
      </c>
      <c r="E14" s="68">
        <v>0.3</v>
      </c>
      <c r="F14" s="214">
        <f t="shared" si="1"/>
        <v>-0.09999999999999998</v>
      </c>
      <c r="G14" s="96">
        <v>2.6</v>
      </c>
      <c r="H14" s="68">
        <v>8.3</v>
      </c>
      <c r="I14" s="97">
        <f t="shared" si="2"/>
        <v>-5.700000000000001</v>
      </c>
      <c r="J14" s="170">
        <f t="shared" si="3"/>
        <v>130</v>
      </c>
      <c r="K14" s="75">
        <f t="shared" si="4"/>
        <v>276.66666666666674</v>
      </c>
      <c r="L14" s="97">
        <f t="shared" si="5"/>
        <v>-146.66666666666674</v>
      </c>
    </row>
    <row r="15" spans="1:12" s="366" customFormat="1" ht="15">
      <c r="A15" s="232" t="s">
        <v>11</v>
      </c>
      <c r="B15" s="238">
        <v>0.403</v>
      </c>
      <c r="C15" s="169">
        <v>0.35</v>
      </c>
      <c r="D15" s="68">
        <f t="shared" si="0"/>
        <v>86.84863523573199</v>
      </c>
      <c r="E15" s="68">
        <v>0.316</v>
      </c>
      <c r="F15" s="214">
        <f t="shared" si="1"/>
        <v>0.033999999999999975</v>
      </c>
      <c r="G15" s="96">
        <v>6.5</v>
      </c>
      <c r="H15" s="68">
        <v>5.7512</v>
      </c>
      <c r="I15" s="97">
        <f t="shared" si="2"/>
        <v>0.7488000000000001</v>
      </c>
      <c r="J15" s="170">
        <f t="shared" si="3"/>
        <v>185.71428571428572</v>
      </c>
      <c r="K15" s="75">
        <f t="shared" si="4"/>
        <v>182</v>
      </c>
      <c r="L15" s="97">
        <f t="shared" si="5"/>
        <v>3.7142857142857224</v>
      </c>
    </row>
    <row r="16" spans="1:12" s="48" customFormat="1" ht="15">
      <c r="A16" s="232" t="s">
        <v>12</v>
      </c>
      <c r="B16" s="238">
        <v>0.673</v>
      </c>
      <c r="C16" s="169">
        <v>0.5</v>
      </c>
      <c r="D16" s="68">
        <f t="shared" si="0"/>
        <v>74.29420505200594</v>
      </c>
      <c r="E16" s="68">
        <v>0.7</v>
      </c>
      <c r="F16" s="214">
        <f t="shared" si="1"/>
        <v>-0.19999999999999996</v>
      </c>
      <c r="G16" s="96">
        <v>16.1</v>
      </c>
      <c r="H16" s="68">
        <v>20.7</v>
      </c>
      <c r="I16" s="97">
        <f t="shared" si="2"/>
        <v>-4.599999999999998</v>
      </c>
      <c r="J16" s="170">
        <f t="shared" si="3"/>
        <v>322</v>
      </c>
      <c r="K16" s="75">
        <f t="shared" si="4"/>
        <v>295.7142857142857</v>
      </c>
      <c r="L16" s="97">
        <f t="shared" si="5"/>
        <v>26.285714285714278</v>
      </c>
    </row>
    <row r="17" spans="1:12" s="48" customFormat="1" ht="15">
      <c r="A17" s="232" t="s">
        <v>92</v>
      </c>
      <c r="B17" s="238">
        <v>7.339</v>
      </c>
      <c r="C17" s="169">
        <v>7.339</v>
      </c>
      <c r="D17" s="68">
        <f t="shared" si="0"/>
        <v>100</v>
      </c>
      <c r="E17" s="68">
        <v>7.2</v>
      </c>
      <c r="F17" s="214">
        <f t="shared" si="1"/>
        <v>0.13900000000000023</v>
      </c>
      <c r="G17" s="96">
        <v>310</v>
      </c>
      <c r="H17" s="68">
        <v>274.2</v>
      </c>
      <c r="I17" s="97">
        <f t="shared" si="2"/>
        <v>35.80000000000001</v>
      </c>
      <c r="J17" s="170">
        <f t="shared" si="3"/>
        <v>422.40087205341325</v>
      </c>
      <c r="K17" s="75">
        <f t="shared" si="4"/>
        <v>380.83333333333326</v>
      </c>
      <c r="L17" s="97">
        <f t="shared" si="5"/>
        <v>41.567538720079995</v>
      </c>
    </row>
    <row r="18" spans="1:12" s="48" customFormat="1" ht="15">
      <c r="A18" s="232" t="s">
        <v>13</v>
      </c>
      <c r="B18" s="238">
        <v>1.477</v>
      </c>
      <c r="C18" s="169">
        <v>1.317</v>
      </c>
      <c r="D18" s="68">
        <f t="shared" si="0"/>
        <v>89.167230873392</v>
      </c>
      <c r="E18" s="68">
        <v>1.716</v>
      </c>
      <c r="F18" s="214">
        <f t="shared" si="1"/>
        <v>-0.399</v>
      </c>
      <c r="G18" s="96">
        <v>7.549</v>
      </c>
      <c r="H18" s="68">
        <v>16.9</v>
      </c>
      <c r="I18" s="97">
        <f t="shared" si="2"/>
        <v>-9.350999999999999</v>
      </c>
      <c r="J18" s="170">
        <f t="shared" si="3"/>
        <v>57.31966590736523</v>
      </c>
      <c r="K18" s="75">
        <f t="shared" si="4"/>
        <v>98.48484848484847</v>
      </c>
      <c r="L18" s="97">
        <f t="shared" si="5"/>
        <v>-41.16518257748324</v>
      </c>
    </row>
    <row r="19" spans="1:12" s="48" customFormat="1" ht="15">
      <c r="A19" s="232" t="s">
        <v>14</v>
      </c>
      <c r="B19" s="238">
        <v>0.923</v>
      </c>
      <c r="C19" s="169">
        <v>0.83</v>
      </c>
      <c r="D19" s="68">
        <f t="shared" si="0"/>
        <v>89.92416034669554</v>
      </c>
      <c r="E19" s="68">
        <v>0.8</v>
      </c>
      <c r="F19" s="214">
        <f t="shared" si="1"/>
        <v>0.029999999999999916</v>
      </c>
      <c r="G19" s="96">
        <v>20.1</v>
      </c>
      <c r="H19" s="68">
        <v>18.7</v>
      </c>
      <c r="I19" s="97">
        <f t="shared" si="2"/>
        <v>1.4000000000000021</v>
      </c>
      <c r="J19" s="170">
        <f t="shared" si="3"/>
        <v>242.1686746987952</v>
      </c>
      <c r="K19" s="75">
        <f t="shared" si="4"/>
        <v>233.74999999999997</v>
      </c>
      <c r="L19" s="97">
        <f aca="true" t="shared" si="6" ref="L19:L32">J19-K19</f>
        <v>8.418674698795229</v>
      </c>
    </row>
    <row r="20" spans="1:12" s="48" customFormat="1" ht="15">
      <c r="A20" s="232" t="s">
        <v>15</v>
      </c>
      <c r="B20" s="238">
        <v>0.461</v>
      </c>
      <c r="C20" s="169">
        <v>0.4</v>
      </c>
      <c r="D20" s="68">
        <f t="shared" si="0"/>
        <v>86.76789587852495</v>
      </c>
      <c r="E20" s="68">
        <v>0.425</v>
      </c>
      <c r="F20" s="214">
        <f t="shared" si="1"/>
        <v>-0.024999999999999967</v>
      </c>
      <c r="G20" s="96">
        <v>8.9</v>
      </c>
      <c r="H20" s="68">
        <v>7.2</v>
      </c>
      <c r="I20" s="97">
        <f t="shared" si="2"/>
        <v>1.7000000000000002</v>
      </c>
      <c r="J20" s="170">
        <f t="shared" si="3"/>
        <v>222.5</v>
      </c>
      <c r="K20" s="75">
        <f t="shared" si="4"/>
        <v>169.41176470588235</v>
      </c>
      <c r="L20" s="97">
        <f t="shared" si="6"/>
        <v>53.08823529411765</v>
      </c>
    </row>
    <row r="21" spans="1:12" s="48" customFormat="1" ht="15">
      <c r="A21" s="232" t="s">
        <v>16</v>
      </c>
      <c r="B21" s="238">
        <v>0.27</v>
      </c>
      <c r="C21" s="169">
        <v>0.2</v>
      </c>
      <c r="D21" s="68">
        <f t="shared" si="0"/>
        <v>74.07407407407408</v>
      </c>
      <c r="E21" s="68">
        <v>0.334</v>
      </c>
      <c r="F21" s="214">
        <f t="shared" si="1"/>
        <v>-0.134</v>
      </c>
      <c r="G21" s="96">
        <v>5.3</v>
      </c>
      <c r="H21" s="68">
        <v>9</v>
      </c>
      <c r="I21" s="97">
        <f t="shared" si="2"/>
        <v>-3.7</v>
      </c>
      <c r="J21" s="170">
        <f t="shared" si="3"/>
        <v>264.99999999999994</v>
      </c>
      <c r="K21" s="75">
        <f t="shared" si="4"/>
        <v>269.4610778443114</v>
      </c>
      <c r="L21" s="97">
        <f t="shared" si="6"/>
        <v>-4.461077844311433</v>
      </c>
    </row>
    <row r="22" spans="1:12" s="48" customFormat="1" ht="15">
      <c r="A22" s="232" t="s">
        <v>17</v>
      </c>
      <c r="B22" s="238">
        <v>0.479</v>
      </c>
      <c r="C22" s="169">
        <v>0.465</v>
      </c>
      <c r="D22" s="68">
        <f t="shared" si="0"/>
        <v>97.07724425887267</v>
      </c>
      <c r="E22" s="68">
        <v>0.776</v>
      </c>
      <c r="F22" s="214">
        <f t="shared" si="1"/>
        <v>-0.311</v>
      </c>
      <c r="G22" s="96">
        <v>9.5</v>
      </c>
      <c r="H22" s="68">
        <v>20.6</v>
      </c>
      <c r="I22" s="97">
        <f t="shared" si="2"/>
        <v>-11.100000000000001</v>
      </c>
      <c r="J22" s="170">
        <f t="shared" si="3"/>
        <v>204.30107526881721</v>
      </c>
      <c r="K22" s="75">
        <f t="shared" si="4"/>
        <v>265.46391752577324</v>
      </c>
      <c r="L22" s="97">
        <f t="shared" si="6"/>
        <v>-61.162842256956026</v>
      </c>
    </row>
    <row r="23" spans="1:12" s="48" customFormat="1" ht="15">
      <c r="A23" s="232" t="s">
        <v>18</v>
      </c>
      <c r="B23" s="238">
        <v>1.6520000000000001</v>
      </c>
      <c r="C23" s="169">
        <v>1.42</v>
      </c>
      <c r="D23" s="68">
        <f t="shared" si="0"/>
        <v>85.95641646489102</v>
      </c>
      <c r="E23" s="68">
        <v>1.4</v>
      </c>
      <c r="F23" s="214">
        <f t="shared" si="1"/>
        <v>0.020000000000000018</v>
      </c>
      <c r="G23" s="96">
        <v>37.32</v>
      </c>
      <c r="H23" s="68">
        <v>32.5</v>
      </c>
      <c r="I23" s="97">
        <f t="shared" si="2"/>
        <v>4.82</v>
      </c>
      <c r="J23" s="170">
        <f t="shared" si="3"/>
        <v>262.8169014084507</v>
      </c>
      <c r="K23" s="75">
        <f t="shared" si="4"/>
        <v>232.14285714285717</v>
      </c>
      <c r="L23" s="97">
        <f t="shared" si="6"/>
        <v>30.674044265593523</v>
      </c>
    </row>
    <row r="24" spans="1:12" s="48" customFormat="1" ht="15">
      <c r="A24" s="232" t="s">
        <v>19</v>
      </c>
      <c r="B24" s="238">
        <v>1.189</v>
      </c>
      <c r="C24" s="169">
        <v>1.068</v>
      </c>
      <c r="D24" s="68">
        <f t="shared" si="0"/>
        <v>89.82338099243061</v>
      </c>
      <c r="E24" s="68">
        <v>0.8</v>
      </c>
      <c r="F24" s="214">
        <f t="shared" si="1"/>
        <v>0.268</v>
      </c>
      <c r="G24" s="96">
        <v>25.755</v>
      </c>
      <c r="H24" s="68">
        <v>25.9</v>
      </c>
      <c r="I24" s="97">
        <f t="shared" si="2"/>
        <v>-0.14499999999999957</v>
      </c>
      <c r="J24" s="170">
        <f t="shared" si="3"/>
        <v>241.1516853932584</v>
      </c>
      <c r="K24" s="75">
        <f t="shared" si="4"/>
        <v>323.74999999999994</v>
      </c>
      <c r="L24" s="97">
        <f t="shared" si="6"/>
        <v>-82.59831460674155</v>
      </c>
    </row>
    <row r="25" spans="1:12" s="48" customFormat="1" ht="15" hidden="1">
      <c r="A25" s="232"/>
      <c r="B25" s="238">
        <v>0.047</v>
      </c>
      <c r="C25" s="169"/>
      <c r="D25" s="68">
        <f t="shared" si="0"/>
        <v>0</v>
      </c>
      <c r="E25" s="68"/>
      <c r="F25" s="214"/>
      <c r="G25" s="96"/>
      <c r="H25" s="68"/>
      <c r="I25" s="97"/>
      <c r="J25" s="170">
        <f t="shared" si="3"/>
      </c>
      <c r="K25" s="75">
        <f t="shared" si="4"/>
      </c>
      <c r="L25" s="97" t="e">
        <f t="shared" si="6"/>
        <v>#VALUE!</v>
      </c>
    </row>
    <row r="26" spans="1:12" s="46" customFormat="1" ht="15.75">
      <c r="A26" s="231" t="s">
        <v>20</v>
      </c>
      <c r="B26" s="237">
        <v>5.565</v>
      </c>
      <c r="C26" s="168">
        <f>SUM(C27:C36)-C30</f>
        <v>3.4545000000000003</v>
      </c>
      <c r="D26" s="67">
        <f t="shared" si="0"/>
        <v>62.075471698113205</v>
      </c>
      <c r="E26" s="67">
        <v>4.52</v>
      </c>
      <c r="F26" s="112">
        <f t="shared" si="1"/>
        <v>-1.0654999999999992</v>
      </c>
      <c r="G26" s="175">
        <f>SUM(G27:G36)-G30</f>
        <v>116.229</v>
      </c>
      <c r="H26" s="67">
        <v>179.622</v>
      </c>
      <c r="I26" s="69">
        <f t="shared" si="2"/>
        <v>-63.393000000000015</v>
      </c>
      <c r="J26" s="173">
        <f t="shared" si="3"/>
        <v>336.4567954841511</v>
      </c>
      <c r="K26" s="41">
        <f t="shared" si="4"/>
        <v>397.39380530973455</v>
      </c>
      <c r="L26" s="102">
        <f t="shared" si="6"/>
        <v>-60.93700982558346</v>
      </c>
    </row>
    <row r="27" spans="1:12" s="48" customFormat="1" ht="15" hidden="1">
      <c r="A27" s="232" t="s">
        <v>61</v>
      </c>
      <c r="B27" s="238">
        <v>0.051000000000000004</v>
      </c>
      <c r="C27" s="169"/>
      <c r="D27" s="68">
        <f t="shared" si="0"/>
        <v>0</v>
      </c>
      <c r="E27" s="68">
        <v>0.045</v>
      </c>
      <c r="F27" s="214">
        <f t="shared" si="1"/>
        <v>-0.045</v>
      </c>
      <c r="G27" s="96"/>
      <c r="H27" s="68">
        <v>1</v>
      </c>
      <c r="I27" s="97">
        <f t="shared" si="2"/>
        <v>-1</v>
      </c>
      <c r="J27" s="170">
        <f t="shared" si="3"/>
      </c>
      <c r="K27" s="75">
        <f t="shared" si="4"/>
        <v>222.22222222222223</v>
      </c>
      <c r="L27" s="97" t="e">
        <f t="shared" si="6"/>
        <v>#VALUE!</v>
      </c>
    </row>
    <row r="28" spans="1:12" s="48" customFormat="1" ht="15" hidden="1">
      <c r="A28" s="232" t="s">
        <v>21</v>
      </c>
      <c r="B28" s="238">
        <v>0.046</v>
      </c>
      <c r="C28" s="169"/>
      <c r="D28" s="68">
        <f t="shared" si="0"/>
        <v>0</v>
      </c>
      <c r="E28" s="68">
        <v>0.05</v>
      </c>
      <c r="F28" s="214">
        <f t="shared" si="1"/>
        <v>-0.05</v>
      </c>
      <c r="G28" s="96"/>
      <c r="H28" s="68">
        <v>2</v>
      </c>
      <c r="I28" s="97">
        <f t="shared" si="2"/>
        <v>-2</v>
      </c>
      <c r="J28" s="170">
        <f t="shared" si="3"/>
      </c>
      <c r="K28" s="75">
        <f t="shared" si="4"/>
        <v>400</v>
      </c>
      <c r="L28" s="97" t="e">
        <f t="shared" si="6"/>
        <v>#VALUE!</v>
      </c>
    </row>
    <row r="29" spans="1:12" s="48" customFormat="1" ht="15" hidden="1">
      <c r="A29" s="232" t="s">
        <v>22</v>
      </c>
      <c r="B29" s="238">
        <v>0.07300000000000001</v>
      </c>
      <c r="C29" s="169"/>
      <c r="D29" s="68">
        <f t="shared" si="0"/>
        <v>0</v>
      </c>
      <c r="E29" s="68">
        <v>0.081</v>
      </c>
      <c r="F29" s="214">
        <f t="shared" si="1"/>
        <v>-0.081</v>
      </c>
      <c r="G29" s="96"/>
      <c r="H29" s="68">
        <v>1.14</v>
      </c>
      <c r="I29" s="97">
        <f t="shared" si="2"/>
        <v>-1.14</v>
      </c>
      <c r="J29" s="170">
        <f t="shared" si="3"/>
      </c>
      <c r="K29" s="75">
        <f t="shared" si="4"/>
        <v>140.74074074074073</v>
      </c>
      <c r="L29" s="97" t="e">
        <f t="shared" si="6"/>
        <v>#VALUE!</v>
      </c>
    </row>
    <row r="30" spans="1:12" s="48" customFormat="1" ht="15" hidden="1">
      <c r="A30" s="232" t="s">
        <v>62</v>
      </c>
      <c r="B30" s="238"/>
      <c r="C30" s="169"/>
      <c r="D30" s="68" t="e">
        <f t="shared" si="0"/>
        <v>#DIV/0!</v>
      </c>
      <c r="E30" s="68"/>
      <c r="F30" s="214">
        <f t="shared" si="1"/>
        <v>0</v>
      </c>
      <c r="G30" s="96"/>
      <c r="H30" s="68"/>
      <c r="I30" s="97">
        <f t="shared" si="2"/>
        <v>0</v>
      </c>
      <c r="J30" s="170">
        <f t="shared" si="3"/>
      </c>
      <c r="K30" s="75">
        <f t="shared" si="4"/>
      </c>
      <c r="L30" s="97" t="e">
        <f t="shared" si="6"/>
        <v>#VALUE!</v>
      </c>
    </row>
    <row r="31" spans="1:12" s="48" customFormat="1" ht="15">
      <c r="A31" s="232" t="s">
        <v>23</v>
      </c>
      <c r="B31" s="238">
        <v>0.241</v>
      </c>
      <c r="C31" s="169">
        <v>0.183</v>
      </c>
      <c r="D31" s="68">
        <f t="shared" si="0"/>
        <v>75.93360995850622</v>
      </c>
      <c r="E31" s="68">
        <v>0.2</v>
      </c>
      <c r="F31" s="214">
        <f t="shared" si="1"/>
        <v>-0.017000000000000015</v>
      </c>
      <c r="G31" s="96">
        <v>6.985</v>
      </c>
      <c r="H31" s="68">
        <v>9.8</v>
      </c>
      <c r="I31" s="97">
        <f t="shared" si="2"/>
        <v>-2.8150000000000004</v>
      </c>
      <c r="J31" s="170">
        <f t="shared" si="3"/>
        <v>381.69398907103823</v>
      </c>
      <c r="K31" s="75">
        <f t="shared" si="4"/>
        <v>490</v>
      </c>
      <c r="L31" s="97">
        <f t="shared" si="6"/>
        <v>-108.30601092896177</v>
      </c>
    </row>
    <row r="32" spans="1:12" s="48" customFormat="1" ht="15">
      <c r="A32" s="232" t="s">
        <v>24</v>
      </c>
      <c r="B32" s="238">
        <v>1.034</v>
      </c>
      <c r="C32" s="169">
        <v>0.5</v>
      </c>
      <c r="D32" s="68">
        <f t="shared" si="0"/>
        <v>48.355899419729205</v>
      </c>
      <c r="E32" s="68">
        <v>0.7</v>
      </c>
      <c r="F32" s="214">
        <f>C32-E32</f>
        <v>-0.19999999999999996</v>
      </c>
      <c r="G32" s="96">
        <v>15.6</v>
      </c>
      <c r="H32" s="68">
        <v>16.8</v>
      </c>
      <c r="I32" s="97">
        <f t="shared" si="2"/>
        <v>-1.200000000000001</v>
      </c>
      <c r="J32" s="170">
        <f t="shared" si="3"/>
        <v>312</v>
      </c>
      <c r="K32" s="75">
        <f t="shared" si="4"/>
        <v>240.00000000000003</v>
      </c>
      <c r="L32" s="97">
        <f t="shared" si="6"/>
        <v>71.99999999999997</v>
      </c>
    </row>
    <row r="33" spans="1:12" s="48" customFormat="1" ht="15">
      <c r="A33" s="232" t="s">
        <v>25</v>
      </c>
      <c r="B33" s="238">
        <v>2.231</v>
      </c>
      <c r="C33" s="169">
        <v>2.1</v>
      </c>
      <c r="D33" s="68">
        <f t="shared" si="0"/>
        <v>94.1281936351412</v>
      </c>
      <c r="E33" s="68">
        <v>2</v>
      </c>
      <c r="F33" s="214">
        <f t="shared" si="1"/>
        <v>0.10000000000000009</v>
      </c>
      <c r="G33" s="96">
        <v>73.29</v>
      </c>
      <c r="H33" s="68">
        <v>77.6</v>
      </c>
      <c r="I33" s="97">
        <f t="shared" si="2"/>
        <v>-4.309999999999988</v>
      </c>
      <c r="J33" s="170">
        <f t="shared" si="3"/>
        <v>349</v>
      </c>
      <c r="K33" s="75">
        <f t="shared" si="4"/>
        <v>388</v>
      </c>
      <c r="L33" s="97">
        <f>J33-K33</f>
        <v>-39</v>
      </c>
    </row>
    <row r="34" spans="1:12" s="48" customFormat="1" ht="15" hidden="1">
      <c r="A34" s="232" t="s">
        <v>26</v>
      </c>
      <c r="B34" s="238">
        <v>0.001</v>
      </c>
      <c r="C34" s="169"/>
      <c r="D34" s="68">
        <f t="shared" si="0"/>
        <v>0</v>
      </c>
      <c r="E34" s="68"/>
      <c r="F34" s="214">
        <f t="shared" si="1"/>
        <v>0</v>
      </c>
      <c r="G34" s="96"/>
      <c r="H34" s="68"/>
      <c r="I34" s="97">
        <f t="shared" si="2"/>
        <v>0</v>
      </c>
      <c r="J34" s="170">
        <f t="shared" si="3"/>
      </c>
      <c r="K34" s="75">
        <f t="shared" si="4"/>
      </c>
      <c r="L34" s="97" t="e">
        <f>J34-K34</f>
        <v>#VALUE!</v>
      </c>
    </row>
    <row r="35" spans="1:12" s="48" customFormat="1" ht="15">
      <c r="A35" s="232" t="s">
        <v>27</v>
      </c>
      <c r="B35" s="238">
        <v>1.562</v>
      </c>
      <c r="C35" s="169">
        <v>0.5715</v>
      </c>
      <c r="D35" s="68">
        <f t="shared" si="0"/>
        <v>36.58770806658131</v>
      </c>
      <c r="E35" s="68">
        <v>1.325</v>
      </c>
      <c r="F35" s="214">
        <f t="shared" si="1"/>
        <v>-0.7535</v>
      </c>
      <c r="G35" s="96">
        <v>18.554</v>
      </c>
      <c r="H35" s="68">
        <v>67.2</v>
      </c>
      <c r="I35" s="97">
        <f t="shared" si="2"/>
        <v>-48.646</v>
      </c>
      <c r="J35" s="170">
        <f t="shared" si="3"/>
        <v>324.65441819772525</v>
      </c>
      <c r="K35" s="75">
        <f t="shared" si="4"/>
        <v>507.1698113207548</v>
      </c>
      <c r="L35" s="97">
        <f>J35-K35</f>
        <v>-182.51539312302953</v>
      </c>
    </row>
    <row r="36" spans="1:12" s="48" customFormat="1" ht="15">
      <c r="A36" s="232" t="s">
        <v>28</v>
      </c>
      <c r="B36" s="238">
        <v>0.325</v>
      </c>
      <c r="C36" s="169">
        <v>0.1</v>
      </c>
      <c r="D36" s="68">
        <f t="shared" si="0"/>
        <v>30.76923076923077</v>
      </c>
      <c r="E36" s="68">
        <v>0.119</v>
      </c>
      <c r="F36" s="214">
        <f t="shared" si="1"/>
        <v>-0.01899999999999999</v>
      </c>
      <c r="G36" s="96">
        <v>1.8</v>
      </c>
      <c r="H36" s="68">
        <v>4.082</v>
      </c>
      <c r="I36" s="97">
        <f t="shared" si="2"/>
        <v>-2.282</v>
      </c>
      <c r="J36" s="170">
        <f t="shared" si="3"/>
        <v>180</v>
      </c>
      <c r="K36" s="75">
        <f t="shared" si="4"/>
        <v>343.0252100840336</v>
      </c>
      <c r="L36" s="97">
        <f>J36-K36</f>
        <v>-163.02521008403357</v>
      </c>
    </row>
    <row r="37" spans="1:12" s="46" customFormat="1" ht="15.75">
      <c r="A37" s="231" t="s">
        <v>93</v>
      </c>
      <c r="B37" s="237">
        <v>68.983</v>
      </c>
      <c r="C37" s="168">
        <f>SUM(C38:C45)</f>
        <v>59.336</v>
      </c>
      <c r="D37" s="67">
        <f t="shared" si="0"/>
        <v>86.01539509734282</v>
      </c>
      <c r="E37" s="67">
        <v>70.42</v>
      </c>
      <c r="F37" s="112">
        <f t="shared" si="1"/>
        <v>-11.084000000000003</v>
      </c>
      <c r="G37" s="175">
        <f>SUM(G38:G45)</f>
        <v>1526.1299999999999</v>
      </c>
      <c r="H37" s="67">
        <v>1767.774</v>
      </c>
      <c r="I37" s="69">
        <f>G37-H37</f>
        <v>-241.644</v>
      </c>
      <c r="J37" s="173">
        <f t="shared" si="3"/>
        <v>257.2013617365511</v>
      </c>
      <c r="K37" s="41">
        <f t="shared" si="4"/>
        <v>251.03294518602667</v>
      </c>
      <c r="L37" s="69">
        <f>J37-K37</f>
        <v>6.168416550524455</v>
      </c>
    </row>
    <row r="38" spans="1:12" s="48" customFormat="1" ht="15">
      <c r="A38" s="232" t="s">
        <v>63</v>
      </c>
      <c r="B38" s="238">
        <v>0.31</v>
      </c>
      <c r="C38" s="169">
        <v>0.287</v>
      </c>
      <c r="D38" s="68">
        <f t="shared" si="0"/>
        <v>92.58064516129032</v>
      </c>
      <c r="E38" s="68">
        <v>0.179</v>
      </c>
      <c r="F38" s="214">
        <f t="shared" si="1"/>
        <v>0.10799999999999998</v>
      </c>
      <c r="G38" s="96">
        <v>1.83</v>
      </c>
      <c r="H38" s="68">
        <v>1.9</v>
      </c>
      <c r="I38" s="97">
        <f t="shared" si="2"/>
        <v>-0.06999999999999984</v>
      </c>
      <c r="J38" s="170">
        <f t="shared" si="3"/>
        <v>63.7630662020906</v>
      </c>
      <c r="K38" s="75">
        <f t="shared" si="4"/>
        <v>106.14525139664805</v>
      </c>
      <c r="L38" s="97">
        <f aca="true" t="shared" si="7" ref="L38:L101">J38-K38</f>
        <v>-42.38218519455745</v>
      </c>
    </row>
    <row r="39" spans="1:12" s="48" customFormat="1" ht="15">
      <c r="A39" s="232" t="s">
        <v>67</v>
      </c>
      <c r="B39" s="238">
        <v>0.623</v>
      </c>
      <c r="C39" s="169">
        <v>0.623</v>
      </c>
      <c r="D39" s="68">
        <f t="shared" si="0"/>
        <v>100</v>
      </c>
      <c r="E39" s="68">
        <v>0.4</v>
      </c>
      <c r="F39" s="214">
        <f t="shared" si="1"/>
        <v>0.22299999999999998</v>
      </c>
      <c r="G39" s="96">
        <v>10.5</v>
      </c>
      <c r="H39" s="68">
        <v>11.5</v>
      </c>
      <c r="I39" s="97">
        <f t="shared" si="2"/>
        <v>-1</v>
      </c>
      <c r="J39" s="170">
        <f t="shared" si="3"/>
        <v>168.53932584269666</v>
      </c>
      <c r="K39" s="75">
        <f t="shared" si="4"/>
        <v>287.5</v>
      </c>
      <c r="L39" s="97">
        <f t="shared" si="7"/>
        <v>-118.96067415730334</v>
      </c>
    </row>
    <row r="40" spans="1:12" s="49" customFormat="1" ht="15">
      <c r="A40" s="233" t="s">
        <v>101</v>
      </c>
      <c r="B40" s="239">
        <v>1.964</v>
      </c>
      <c r="C40" s="171">
        <v>0.5</v>
      </c>
      <c r="D40" s="99">
        <f t="shared" si="0"/>
        <v>25.45824847250509</v>
      </c>
      <c r="E40" s="99">
        <v>1.9</v>
      </c>
      <c r="F40" s="215">
        <f>C40-E40</f>
        <v>-1.4</v>
      </c>
      <c r="G40" s="176">
        <v>8.5</v>
      </c>
      <c r="H40" s="99">
        <v>40.773999999999994</v>
      </c>
      <c r="I40" s="100">
        <f>G40-H40</f>
        <v>-32.273999999999994</v>
      </c>
      <c r="J40" s="170">
        <f t="shared" si="3"/>
        <v>170</v>
      </c>
      <c r="K40" s="75">
        <f t="shared" si="4"/>
        <v>214.59999999999997</v>
      </c>
      <c r="L40" s="100">
        <f>J40-K40</f>
        <v>-44.599999999999966</v>
      </c>
    </row>
    <row r="41" spans="1:12" s="48" customFormat="1" ht="15">
      <c r="A41" s="232" t="s">
        <v>30</v>
      </c>
      <c r="B41" s="238">
        <v>23.974</v>
      </c>
      <c r="C41" s="169">
        <v>21.8</v>
      </c>
      <c r="D41" s="68">
        <f t="shared" si="0"/>
        <v>90.93184282973222</v>
      </c>
      <c r="E41" s="68">
        <v>25.8</v>
      </c>
      <c r="F41" s="214">
        <f t="shared" si="1"/>
        <v>-4</v>
      </c>
      <c r="G41" s="96">
        <v>273.2</v>
      </c>
      <c r="H41" s="68">
        <v>360.4</v>
      </c>
      <c r="I41" s="97">
        <f t="shared" si="2"/>
        <v>-87.19999999999999</v>
      </c>
      <c r="J41" s="170">
        <f t="shared" si="3"/>
        <v>125.3211009174312</v>
      </c>
      <c r="K41" s="75">
        <f t="shared" si="4"/>
        <v>139.68992248062014</v>
      </c>
      <c r="L41" s="97">
        <f t="shared" si="7"/>
        <v>-14.368821563188945</v>
      </c>
    </row>
    <row r="42" spans="1:12" s="48" customFormat="1" ht="15">
      <c r="A42" s="232" t="s">
        <v>31</v>
      </c>
      <c r="B42" s="238">
        <v>16.703</v>
      </c>
      <c r="C42" s="169">
        <v>10.8</v>
      </c>
      <c r="D42" s="68">
        <f t="shared" si="0"/>
        <v>64.65904328563732</v>
      </c>
      <c r="E42" s="68">
        <v>15.306</v>
      </c>
      <c r="F42" s="214">
        <f t="shared" si="1"/>
        <v>-4.5059999999999985</v>
      </c>
      <c r="G42" s="96">
        <v>474</v>
      </c>
      <c r="H42" s="68">
        <v>516</v>
      </c>
      <c r="I42" s="97">
        <f>G42-H42</f>
        <v>-42</v>
      </c>
      <c r="J42" s="170">
        <f t="shared" si="3"/>
        <v>438.88888888888886</v>
      </c>
      <c r="K42" s="75">
        <f t="shared" si="4"/>
        <v>337.1226969815758</v>
      </c>
      <c r="L42" s="97">
        <f t="shared" si="7"/>
        <v>101.76619190731304</v>
      </c>
    </row>
    <row r="43" spans="1:12" s="48" customFormat="1" ht="15">
      <c r="A43" s="232" t="s">
        <v>32</v>
      </c>
      <c r="B43" s="238">
        <v>15.443000000000001</v>
      </c>
      <c r="C43" s="169">
        <v>15.443000000000001</v>
      </c>
      <c r="D43" s="68">
        <f t="shared" si="0"/>
        <v>100</v>
      </c>
      <c r="E43" s="68">
        <v>16.535</v>
      </c>
      <c r="F43" s="214">
        <f t="shared" si="1"/>
        <v>-1.0919999999999987</v>
      </c>
      <c r="G43" s="96">
        <v>447.8</v>
      </c>
      <c r="H43" s="68">
        <v>543.9</v>
      </c>
      <c r="I43" s="97">
        <f t="shared" si="2"/>
        <v>-96.09999999999997</v>
      </c>
      <c r="J43" s="170">
        <f t="shared" si="3"/>
        <v>289.9695654989315</v>
      </c>
      <c r="K43" s="75">
        <f t="shared" si="4"/>
        <v>328.9386150589658</v>
      </c>
      <c r="L43" s="97">
        <f t="shared" si="7"/>
        <v>-38.96904956003431</v>
      </c>
    </row>
    <row r="44" spans="1:12" s="48" customFormat="1" ht="15">
      <c r="A44" s="232" t="s">
        <v>33</v>
      </c>
      <c r="B44" s="238">
        <v>9.883</v>
      </c>
      <c r="C44" s="169">
        <v>9.883</v>
      </c>
      <c r="D44" s="68">
        <f t="shared" si="0"/>
        <v>100</v>
      </c>
      <c r="E44" s="68">
        <v>10.3</v>
      </c>
      <c r="F44" s="214">
        <f t="shared" si="1"/>
        <v>-0.4170000000000016</v>
      </c>
      <c r="G44" s="96">
        <v>310.3</v>
      </c>
      <c r="H44" s="68">
        <v>293.3</v>
      </c>
      <c r="I44" s="97">
        <f t="shared" si="2"/>
        <v>17</v>
      </c>
      <c r="J44" s="170">
        <f t="shared" si="3"/>
        <v>313.973489831023</v>
      </c>
      <c r="K44" s="75">
        <f t="shared" si="4"/>
        <v>284.75728155339806</v>
      </c>
      <c r="L44" s="97">
        <f t="shared" si="7"/>
        <v>29.216208277624958</v>
      </c>
    </row>
    <row r="45" spans="1:12" s="48" customFormat="1" ht="15" hidden="1">
      <c r="A45" s="232" t="s">
        <v>102</v>
      </c>
      <c r="B45" s="238">
        <v>0.083</v>
      </c>
      <c r="C45" s="169"/>
      <c r="D45" s="68">
        <f t="shared" si="0"/>
        <v>0</v>
      </c>
      <c r="E45" s="68"/>
      <c r="F45" s="214">
        <f t="shared" si="1"/>
        <v>0</v>
      </c>
      <c r="G45" s="96"/>
      <c r="H45" s="68"/>
      <c r="I45" s="97"/>
      <c r="J45" s="170">
        <f t="shared" si="3"/>
      </c>
      <c r="K45" s="75">
        <f t="shared" si="4"/>
      </c>
      <c r="L45" s="97" t="e">
        <f>J45-K45</f>
        <v>#VALUE!</v>
      </c>
    </row>
    <row r="46" spans="1:12" s="46" customFormat="1" ht="15.75">
      <c r="A46" s="231" t="s">
        <v>98</v>
      </c>
      <c r="B46" s="237">
        <v>24.361</v>
      </c>
      <c r="C46" s="172">
        <f>SUM(C47:C53)</f>
        <v>20.451</v>
      </c>
      <c r="D46" s="41">
        <f t="shared" si="0"/>
        <v>83.94975575715281</v>
      </c>
      <c r="E46" s="101">
        <v>21.564</v>
      </c>
      <c r="F46" s="112">
        <f t="shared" si="1"/>
        <v>-1.1129999999999995</v>
      </c>
      <c r="G46" s="177">
        <f>SUM(G47:G53)</f>
        <v>380.03200000000004</v>
      </c>
      <c r="H46" s="101">
        <v>437.342</v>
      </c>
      <c r="I46" s="69">
        <f>G46-H46</f>
        <v>-57.309999999999945</v>
      </c>
      <c r="J46" s="173">
        <f t="shared" si="3"/>
        <v>185.8256319984353</v>
      </c>
      <c r="K46" s="41">
        <f t="shared" si="4"/>
        <v>202.81116675941382</v>
      </c>
      <c r="L46" s="102">
        <f t="shared" si="7"/>
        <v>-16.98553476097851</v>
      </c>
    </row>
    <row r="47" spans="1:12" s="48" customFormat="1" ht="15">
      <c r="A47" s="232" t="s">
        <v>64</v>
      </c>
      <c r="B47" s="238">
        <v>1.186</v>
      </c>
      <c r="C47" s="169">
        <v>1.186</v>
      </c>
      <c r="D47" s="68">
        <f aca="true" t="shared" si="8" ref="D47:D103">C47/B47*100</f>
        <v>100</v>
      </c>
      <c r="E47" s="68">
        <v>1.2</v>
      </c>
      <c r="F47" s="214">
        <f t="shared" si="1"/>
        <v>-0.014000000000000012</v>
      </c>
      <c r="G47" s="96">
        <v>33.208</v>
      </c>
      <c r="H47" s="68">
        <v>43.2</v>
      </c>
      <c r="I47" s="97">
        <f t="shared" si="2"/>
        <v>-9.992000000000004</v>
      </c>
      <c r="J47" s="170">
        <f t="shared" si="3"/>
        <v>280</v>
      </c>
      <c r="K47" s="75">
        <f t="shared" si="4"/>
        <v>360.00000000000006</v>
      </c>
      <c r="L47" s="103">
        <f t="shared" si="7"/>
        <v>-80.00000000000006</v>
      </c>
    </row>
    <row r="48" spans="1:12" s="48" customFormat="1" ht="15" hidden="1">
      <c r="A48" s="232" t="s">
        <v>65</v>
      </c>
      <c r="B48" s="238">
        <v>0.306</v>
      </c>
      <c r="C48" s="169"/>
      <c r="D48" s="68">
        <f t="shared" si="8"/>
        <v>0</v>
      </c>
      <c r="E48" s="68">
        <v>0.5</v>
      </c>
      <c r="F48" s="214">
        <f t="shared" si="1"/>
        <v>-0.5</v>
      </c>
      <c r="G48" s="96"/>
      <c r="H48" s="68">
        <v>7.8</v>
      </c>
      <c r="I48" s="97">
        <f t="shared" si="2"/>
        <v>-7.8</v>
      </c>
      <c r="J48" s="170">
        <f t="shared" si="3"/>
      </c>
      <c r="K48" s="75">
        <f t="shared" si="4"/>
        <v>156</v>
      </c>
      <c r="L48" s="103" t="e">
        <f t="shared" si="7"/>
        <v>#VALUE!</v>
      </c>
    </row>
    <row r="49" spans="1:12" s="48" customFormat="1" ht="15">
      <c r="A49" s="232" t="s">
        <v>66</v>
      </c>
      <c r="B49" s="238">
        <v>13.043000000000001</v>
      </c>
      <c r="C49" s="169">
        <v>13.043000000000001</v>
      </c>
      <c r="D49" s="68">
        <f t="shared" si="8"/>
        <v>100</v>
      </c>
      <c r="E49" s="68">
        <v>12.918</v>
      </c>
      <c r="F49" s="214">
        <f t="shared" si="1"/>
        <v>0.12500000000000178</v>
      </c>
      <c r="G49" s="96">
        <v>247</v>
      </c>
      <c r="H49" s="68">
        <v>245.442</v>
      </c>
      <c r="I49" s="97">
        <f>G49-H49</f>
        <v>1.5579999999999927</v>
      </c>
      <c r="J49" s="170">
        <f t="shared" si="3"/>
        <v>189.37361036571338</v>
      </c>
      <c r="K49" s="75">
        <f t="shared" si="4"/>
        <v>190</v>
      </c>
      <c r="L49" s="103">
        <f t="shared" si="7"/>
        <v>-0.6263896342866246</v>
      </c>
    </row>
    <row r="50" spans="1:12" s="48" customFormat="1" ht="15">
      <c r="A50" s="232" t="s">
        <v>29</v>
      </c>
      <c r="B50" s="238">
        <v>0.325</v>
      </c>
      <c r="C50" s="169">
        <v>0.162</v>
      </c>
      <c r="D50" s="68">
        <f t="shared" si="8"/>
        <v>49.84615384615385</v>
      </c>
      <c r="E50" s="68">
        <v>0.408</v>
      </c>
      <c r="F50" s="214">
        <f t="shared" si="1"/>
        <v>-0.24599999999999997</v>
      </c>
      <c r="G50" s="96">
        <v>2.749</v>
      </c>
      <c r="H50" s="68">
        <v>6.2</v>
      </c>
      <c r="I50" s="97">
        <f>G50-H50</f>
        <v>-3.451</v>
      </c>
      <c r="J50" s="170">
        <f t="shared" si="3"/>
        <v>169.69135802469137</v>
      </c>
      <c r="K50" s="75">
        <f t="shared" si="4"/>
        <v>151.9607843137255</v>
      </c>
      <c r="L50" s="103">
        <f t="shared" si="7"/>
        <v>17.73057371096587</v>
      </c>
    </row>
    <row r="51" spans="1:12" s="48" customFormat="1" ht="15">
      <c r="A51" s="232" t="s">
        <v>68</v>
      </c>
      <c r="B51" s="238">
        <v>1.2</v>
      </c>
      <c r="C51" s="169">
        <v>1.2</v>
      </c>
      <c r="D51" s="68">
        <f t="shared" si="8"/>
        <v>100</v>
      </c>
      <c r="E51" s="68">
        <v>0.838</v>
      </c>
      <c r="F51" s="214">
        <f t="shared" si="1"/>
        <v>0.362</v>
      </c>
      <c r="G51" s="96">
        <v>6</v>
      </c>
      <c r="H51" s="68">
        <v>18.4</v>
      </c>
      <c r="I51" s="97">
        <f>G51-H51</f>
        <v>-12.399999999999999</v>
      </c>
      <c r="J51" s="170">
        <v>150</v>
      </c>
      <c r="K51" s="75">
        <f t="shared" si="4"/>
        <v>219.57040572792363</v>
      </c>
      <c r="L51" s="103">
        <f t="shared" si="7"/>
        <v>-69.57040572792363</v>
      </c>
    </row>
    <row r="52" spans="1:12" s="48" customFormat="1" ht="15">
      <c r="A52" s="232" t="s">
        <v>69</v>
      </c>
      <c r="B52" s="238">
        <v>0.761</v>
      </c>
      <c r="C52" s="169">
        <v>0.36</v>
      </c>
      <c r="D52" s="68">
        <f t="shared" si="8"/>
        <v>47.30617608409987</v>
      </c>
      <c r="E52" s="68">
        <v>0.3</v>
      </c>
      <c r="F52" s="214">
        <f t="shared" si="1"/>
        <v>0.06</v>
      </c>
      <c r="G52" s="96">
        <v>3.475</v>
      </c>
      <c r="H52" s="107">
        <v>4.2</v>
      </c>
      <c r="I52" s="97">
        <f>G52-H52</f>
        <v>-0.7250000000000001</v>
      </c>
      <c r="J52" s="170">
        <f t="shared" si="3"/>
        <v>96.52777777777779</v>
      </c>
      <c r="K52" s="75">
        <f t="shared" si="4"/>
        <v>140.00000000000003</v>
      </c>
      <c r="L52" s="103">
        <f t="shared" si="7"/>
        <v>-43.47222222222224</v>
      </c>
    </row>
    <row r="53" spans="1:12" s="48" customFormat="1" ht="15">
      <c r="A53" s="232" t="s">
        <v>95</v>
      </c>
      <c r="B53" s="238">
        <v>8.291</v>
      </c>
      <c r="C53" s="169">
        <v>4.5</v>
      </c>
      <c r="D53" s="68">
        <f t="shared" si="8"/>
        <v>54.27572066095766</v>
      </c>
      <c r="E53" s="68">
        <v>5.4</v>
      </c>
      <c r="F53" s="214">
        <f t="shared" si="1"/>
        <v>-0.9000000000000004</v>
      </c>
      <c r="G53" s="96">
        <v>87.6</v>
      </c>
      <c r="H53" s="68">
        <v>112.1</v>
      </c>
      <c r="I53" s="97">
        <f>G53-H53</f>
        <v>-24.5</v>
      </c>
      <c r="J53" s="170">
        <f t="shared" si="3"/>
        <v>194.66666666666666</v>
      </c>
      <c r="K53" s="75">
        <f t="shared" si="4"/>
        <v>207.59259259259255</v>
      </c>
      <c r="L53" s="103">
        <f>J53-K53</f>
        <v>-12.925925925925895</v>
      </c>
    </row>
    <row r="54" spans="1:12" s="46" customFormat="1" ht="15.75">
      <c r="A54" s="234" t="s">
        <v>34</v>
      </c>
      <c r="B54" s="237">
        <v>29.195</v>
      </c>
      <c r="C54" s="173">
        <f>SUM(C55:C68)</f>
        <v>26.116</v>
      </c>
      <c r="D54" s="67">
        <f t="shared" si="8"/>
        <v>89.45367357424216</v>
      </c>
      <c r="E54" s="41">
        <v>26.746000000000006</v>
      </c>
      <c r="F54" s="112">
        <f t="shared" si="1"/>
        <v>-0.6300000000000061</v>
      </c>
      <c r="G54" s="44">
        <f>SUM(G55:G68)</f>
        <v>670.422</v>
      </c>
      <c r="H54" s="41">
        <v>651.213</v>
      </c>
      <c r="I54" s="133">
        <f>SUM(I55:I68)</f>
        <v>19.20899999999999</v>
      </c>
      <c r="J54" s="173">
        <f t="shared" si="3"/>
        <v>256.70929698269265</v>
      </c>
      <c r="K54" s="41">
        <f t="shared" si="4"/>
        <v>243.48052045165628</v>
      </c>
      <c r="L54" s="133">
        <f t="shared" si="7"/>
        <v>13.228776531036374</v>
      </c>
    </row>
    <row r="55" spans="1:12" s="48" customFormat="1" ht="15">
      <c r="A55" s="235" t="s">
        <v>70</v>
      </c>
      <c r="B55" s="238">
        <v>1.5910000000000002</v>
      </c>
      <c r="C55" s="170">
        <v>1.5910000000000002</v>
      </c>
      <c r="D55" s="68">
        <f t="shared" si="8"/>
        <v>100</v>
      </c>
      <c r="E55" s="75">
        <v>1.3</v>
      </c>
      <c r="F55" s="214">
        <f t="shared" si="1"/>
        <v>0.29100000000000015</v>
      </c>
      <c r="G55" s="74">
        <v>36.1</v>
      </c>
      <c r="H55" s="75">
        <v>32.8</v>
      </c>
      <c r="I55" s="129">
        <f t="shared" si="2"/>
        <v>3.3000000000000043</v>
      </c>
      <c r="J55" s="170">
        <f t="shared" si="3"/>
        <v>226.90131992457572</v>
      </c>
      <c r="K55" s="75">
        <f t="shared" si="4"/>
        <v>252.30769230769226</v>
      </c>
      <c r="L55" s="131">
        <f t="shared" si="7"/>
        <v>-25.406372383116548</v>
      </c>
    </row>
    <row r="56" spans="1:12" s="48" customFormat="1" ht="15">
      <c r="A56" s="235" t="s">
        <v>71</v>
      </c>
      <c r="B56" s="238">
        <v>1.283</v>
      </c>
      <c r="C56" s="170">
        <v>1.283</v>
      </c>
      <c r="D56" s="68">
        <f t="shared" si="8"/>
        <v>100</v>
      </c>
      <c r="E56" s="75">
        <v>1.248</v>
      </c>
      <c r="F56" s="214">
        <f t="shared" si="1"/>
        <v>0.03499999999999992</v>
      </c>
      <c r="G56" s="74">
        <v>37.3</v>
      </c>
      <c r="H56" s="75">
        <v>32.9</v>
      </c>
      <c r="I56" s="129">
        <f t="shared" si="2"/>
        <v>4.399999999999999</v>
      </c>
      <c r="J56" s="170">
        <f t="shared" si="3"/>
        <v>290.7248636009353</v>
      </c>
      <c r="K56" s="75">
        <f t="shared" si="4"/>
        <v>263.62179487179486</v>
      </c>
      <c r="L56" s="131">
        <f t="shared" si="7"/>
        <v>27.103068729140432</v>
      </c>
    </row>
    <row r="57" spans="1:12" s="48" customFormat="1" ht="15">
      <c r="A57" s="235" t="s">
        <v>72</v>
      </c>
      <c r="B57" s="238">
        <v>2.002</v>
      </c>
      <c r="C57" s="170">
        <v>1.402</v>
      </c>
      <c r="D57" s="68">
        <f t="shared" si="8"/>
        <v>70.02997002997003</v>
      </c>
      <c r="E57" s="75">
        <v>2.191</v>
      </c>
      <c r="F57" s="214">
        <f t="shared" si="1"/>
        <v>-0.7889999999999999</v>
      </c>
      <c r="G57" s="74">
        <v>9.101</v>
      </c>
      <c r="H57" s="75">
        <v>23</v>
      </c>
      <c r="I57" s="129">
        <f t="shared" si="2"/>
        <v>-13.899</v>
      </c>
      <c r="J57" s="170">
        <f t="shared" si="3"/>
        <v>64.91440798858774</v>
      </c>
      <c r="K57" s="75">
        <f t="shared" si="4"/>
        <v>104.97489730716568</v>
      </c>
      <c r="L57" s="131">
        <f t="shared" si="7"/>
        <v>-40.060489318577936</v>
      </c>
    </row>
    <row r="58" spans="1:12" s="48" customFormat="1" ht="15">
      <c r="A58" s="235" t="s">
        <v>73</v>
      </c>
      <c r="B58" s="238">
        <v>2.703</v>
      </c>
      <c r="C58" s="170">
        <v>2.46</v>
      </c>
      <c r="D58" s="68">
        <f t="shared" si="8"/>
        <v>91.00998890122088</v>
      </c>
      <c r="E58" s="75">
        <v>2.058</v>
      </c>
      <c r="F58" s="214">
        <f t="shared" si="1"/>
        <v>0.40200000000000014</v>
      </c>
      <c r="G58" s="74">
        <v>73.5</v>
      </c>
      <c r="H58" s="75">
        <v>63.6</v>
      </c>
      <c r="I58" s="129">
        <f t="shared" si="2"/>
        <v>9.899999999999999</v>
      </c>
      <c r="J58" s="170">
        <f t="shared" si="3"/>
        <v>298.7804878048781</v>
      </c>
      <c r="K58" s="75">
        <f t="shared" si="4"/>
        <v>309.03790087463557</v>
      </c>
      <c r="L58" s="131">
        <f t="shared" si="7"/>
        <v>-10.25741306975749</v>
      </c>
    </row>
    <row r="59" spans="1:12" s="48" customFormat="1" ht="15">
      <c r="A59" s="235" t="s">
        <v>74</v>
      </c>
      <c r="B59" s="238">
        <v>0.747</v>
      </c>
      <c r="C59" s="170">
        <v>0.339</v>
      </c>
      <c r="D59" s="68">
        <f t="shared" si="8"/>
        <v>45.381526104417674</v>
      </c>
      <c r="E59" s="75">
        <v>0.19</v>
      </c>
      <c r="F59" s="214">
        <f t="shared" si="1"/>
        <v>0.14900000000000002</v>
      </c>
      <c r="G59" s="74">
        <v>8.943</v>
      </c>
      <c r="H59" s="75">
        <v>8.113</v>
      </c>
      <c r="I59" s="129">
        <f t="shared" si="2"/>
        <v>0.8300000000000001</v>
      </c>
      <c r="J59" s="170">
        <f t="shared" si="3"/>
        <v>263.80530973451323</v>
      </c>
      <c r="K59" s="75">
        <f t="shared" si="4"/>
        <v>426.99999999999994</v>
      </c>
      <c r="L59" s="131">
        <f t="shared" si="7"/>
        <v>-163.1946902654867</v>
      </c>
    </row>
    <row r="60" spans="1:12" s="48" customFormat="1" ht="15">
      <c r="A60" s="235" t="s">
        <v>35</v>
      </c>
      <c r="B60" s="238">
        <v>0.878</v>
      </c>
      <c r="C60" s="170">
        <v>0.878</v>
      </c>
      <c r="D60" s="68">
        <f t="shared" si="8"/>
        <v>100</v>
      </c>
      <c r="E60" s="75">
        <v>1.111</v>
      </c>
      <c r="F60" s="214">
        <f t="shared" si="1"/>
        <v>-0.23299999999999998</v>
      </c>
      <c r="G60" s="74">
        <v>24.3</v>
      </c>
      <c r="H60" s="75">
        <v>29.9</v>
      </c>
      <c r="I60" s="129">
        <f t="shared" si="2"/>
        <v>-5.599999999999998</v>
      </c>
      <c r="J60" s="170">
        <f t="shared" si="3"/>
        <v>276.76537585421414</v>
      </c>
      <c r="K60" s="75">
        <f t="shared" si="4"/>
        <v>269.1269126912691</v>
      </c>
      <c r="L60" s="131">
        <f t="shared" si="7"/>
        <v>7.6384631629450155</v>
      </c>
    </row>
    <row r="61" spans="1:12" s="48" customFormat="1" ht="15">
      <c r="A61" s="235" t="s">
        <v>94</v>
      </c>
      <c r="B61" s="238">
        <v>1.216</v>
      </c>
      <c r="C61" s="170">
        <v>0.377</v>
      </c>
      <c r="D61" s="68">
        <f>C61/B61*100</f>
        <v>31.00328947368421</v>
      </c>
      <c r="E61" s="75">
        <v>0.7</v>
      </c>
      <c r="F61" s="214">
        <f>C61-E61</f>
        <v>-0.32299999999999995</v>
      </c>
      <c r="G61" s="74">
        <v>11.077</v>
      </c>
      <c r="H61" s="75">
        <v>14.5</v>
      </c>
      <c r="I61" s="129">
        <f>G61-H61</f>
        <v>-3.423</v>
      </c>
      <c r="J61" s="170">
        <f t="shared" si="3"/>
        <v>293.8196286472148</v>
      </c>
      <c r="K61" s="75">
        <f t="shared" si="4"/>
        <v>207.14285714285717</v>
      </c>
      <c r="L61" s="131">
        <f>J61-K61</f>
        <v>86.67677150435765</v>
      </c>
    </row>
    <row r="62" spans="1:12" s="48" customFormat="1" ht="15">
      <c r="A62" s="235" t="s">
        <v>36</v>
      </c>
      <c r="B62" s="238">
        <v>0.244</v>
      </c>
      <c r="C62" s="170">
        <v>0.15</v>
      </c>
      <c r="D62" s="68">
        <f t="shared" si="8"/>
        <v>61.47540983606557</v>
      </c>
      <c r="E62" s="75">
        <v>0.3</v>
      </c>
      <c r="F62" s="214">
        <f t="shared" si="1"/>
        <v>-0.15</v>
      </c>
      <c r="G62" s="74">
        <v>4.5</v>
      </c>
      <c r="H62" s="75">
        <v>7.2</v>
      </c>
      <c r="I62" s="129">
        <f t="shared" si="2"/>
        <v>-2.7</v>
      </c>
      <c r="J62" s="170">
        <f t="shared" si="3"/>
        <v>300</v>
      </c>
      <c r="K62" s="75">
        <f t="shared" si="4"/>
        <v>240</v>
      </c>
      <c r="L62" s="131">
        <f t="shared" si="7"/>
        <v>60</v>
      </c>
    </row>
    <row r="63" spans="1:12" s="48" customFormat="1" ht="15">
      <c r="A63" s="235" t="s">
        <v>75</v>
      </c>
      <c r="B63" s="238">
        <v>1.095</v>
      </c>
      <c r="C63" s="170">
        <v>0.959</v>
      </c>
      <c r="D63" s="68">
        <f t="shared" si="8"/>
        <v>87.57990867579909</v>
      </c>
      <c r="E63" s="75">
        <v>1.1</v>
      </c>
      <c r="F63" s="214">
        <f t="shared" si="1"/>
        <v>-0.14100000000000013</v>
      </c>
      <c r="G63" s="74">
        <v>38.763</v>
      </c>
      <c r="H63" s="75">
        <v>33.2</v>
      </c>
      <c r="I63" s="129">
        <f t="shared" si="2"/>
        <v>5.562999999999995</v>
      </c>
      <c r="J63" s="170">
        <f t="shared" si="3"/>
        <v>404.20229405630863</v>
      </c>
      <c r="K63" s="75">
        <f t="shared" si="4"/>
        <v>301.8181818181818</v>
      </c>
      <c r="L63" s="131">
        <f t="shared" si="7"/>
        <v>102.38411223812682</v>
      </c>
    </row>
    <row r="64" spans="1:12" s="48" customFormat="1" ht="15">
      <c r="A64" s="235" t="s">
        <v>37</v>
      </c>
      <c r="B64" s="238">
        <v>1.899</v>
      </c>
      <c r="C64" s="170">
        <v>1.899</v>
      </c>
      <c r="D64" s="68">
        <f t="shared" si="8"/>
        <v>100</v>
      </c>
      <c r="E64" s="75">
        <v>1.4</v>
      </c>
      <c r="F64" s="214">
        <f t="shared" si="1"/>
        <v>0.4990000000000001</v>
      </c>
      <c r="G64" s="74">
        <v>47.9</v>
      </c>
      <c r="H64" s="75">
        <v>41</v>
      </c>
      <c r="I64" s="129">
        <f t="shared" si="2"/>
        <v>6.899999999999999</v>
      </c>
      <c r="J64" s="170">
        <f t="shared" si="3"/>
        <v>252.23802001053184</v>
      </c>
      <c r="K64" s="75">
        <f t="shared" si="4"/>
        <v>292.8571428571429</v>
      </c>
      <c r="L64" s="131">
        <f t="shared" si="7"/>
        <v>-40.61912284661105</v>
      </c>
    </row>
    <row r="65" spans="1:12" s="48" customFormat="1" ht="15">
      <c r="A65" s="235" t="s">
        <v>38</v>
      </c>
      <c r="B65" s="238">
        <v>1.536</v>
      </c>
      <c r="C65" s="170">
        <v>1.2</v>
      </c>
      <c r="D65" s="68">
        <f t="shared" si="8"/>
        <v>78.125</v>
      </c>
      <c r="E65" s="75">
        <v>2.7</v>
      </c>
      <c r="F65" s="214">
        <f t="shared" si="1"/>
        <v>-1.5000000000000002</v>
      </c>
      <c r="G65" s="74">
        <v>41.7</v>
      </c>
      <c r="H65" s="75">
        <v>40.1</v>
      </c>
      <c r="I65" s="129">
        <f t="shared" si="2"/>
        <v>1.6000000000000014</v>
      </c>
      <c r="J65" s="170">
        <f t="shared" si="3"/>
        <v>347.50000000000006</v>
      </c>
      <c r="K65" s="75">
        <f t="shared" si="4"/>
        <v>148.5185185185185</v>
      </c>
      <c r="L65" s="131">
        <f t="shared" si="7"/>
        <v>198.98148148148155</v>
      </c>
    </row>
    <row r="66" spans="1:12" s="48" customFormat="1" ht="15">
      <c r="A66" s="232" t="s">
        <v>39</v>
      </c>
      <c r="B66" s="238">
        <v>3.793</v>
      </c>
      <c r="C66" s="170">
        <v>3.45</v>
      </c>
      <c r="D66" s="68">
        <f t="shared" si="8"/>
        <v>90.95702610071183</v>
      </c>
      <c r="E66" s="75">
        <v>3.184</v>
      </c>
      <c r="F66" s="214">
        <f t="shared" si="1"/>
        <v>0.266</v>
      </c>
      <c r="G66" s="74">
        <v>106.6</v>
      </c>
      <c r="H66" s="75">
        <v>83.2</v>
      </c>
      <c r="I66" s="129">
        <f t="shared" si="2"/>
        <v>23.39999999999999</v>
      </c>
      <c r="J66" s="170">
        <f t="shared" si="3"/>
        <v>308.98550724637676</v>
      </c>
      <c r="K66" s="75">
        <f t="shared" si="4"/>
        <v>261.3065326633166</v>
      </c>
      <c r="L66" s="131">
        <f t="shared" si="7"/>
        <v>47.67897458306015</v>
      </c>
    </row>
    <row r="67" spans="1:12" s="48" customFormat="1" ht="15">
      <c r="A67" s="232" t="s">
        <v>40</v>
      </c>
      <c r="B67" s="238">
        <v>8.667</v>
      </c>
      <c r="C67" s="169">
        <v>8.667</v>
      </c>
      <c r="D67" s="68">
        <f t="shared" si="8"/>
        <v>100</v>
      </c>
      <c r="E67" s="68">
        <v>7.964</v>
      </c>
      <c r="F67" s="214">
        <f t="shared" si="1"/>
        <v>0.7029999999999994</v>
      </c>
      <c r="G67" s="96">
        <v>187.9</v>
      </c>
      <c r="H67" s="68">
        <v>215.9</v>
      </c>
      <c r="I67" s="129">
        <f t="shared" si="2"/>
        <v>-28</v>
      </c>
      <c r="J67" s="170">
        <f t="shared" si="3"/>
        <v>216.79935387100497</v>
      </c>
      <c r="K67" s="75">
        <f t="shared" si="4"/>
        <v>271.0949271722752</v>
      </c>
      <c r="L67" s="131">
        <f t="shared" si="7"/>
        <v>-54.29557330127025</v>
      </c>
    </row>
    <row r="68" spans="1:12" s="48" customFormat="1" ht="15" customHeight="1">
      <c r="A68" s="235" t="s">
        <v>41</v>
      </c>
      <c r="B68" s="238">
        <v>1.541</v>
      </c>
      <c r="C68" s="170">
        <v>1.461</v>
      </c>
      <c r="D68" s="68">
        <f t="shared" si="8"/>
        <v>94.80856586632058</v>
      </c>
      <c r="E68" s="75">
        <v>1.3</v>
      </c>
      <c r="F68" s="214">
        <f t="shared" si="1"/>
        <v>0.16100000000000003</v>
      </c>
      <c r="G68" s="74">
        <v>42.738</v>
      </c>
      <c r="H68" s="75">
        <v>25.8</v>
      </c>
      <c r="I68" s="129">
        <f t="shared" si="2"/>
        <v>16.938</v>
      </c>
      <c r="J68" s="170">
        <f t="shared" si="3"/>
        <v>292.52566735112936</v>
      </c>
      <c r="K68" s="75">
        <f t="shared" si="4"/>
        <v>198.46153846153845</v>
      </c>
      <c r="L68" s="131">
        <f t="shared" si="7"/>
        <v>94.0641288895909</v>
      </c>
    </row>
    <row r="69" spans="1:12" s="46" customFormat="1" ht="15.75">
      <c r="A69" s="234" t="s">
        <v>76</v>
      </c>
      <c r="B69" s="237">
        <v>5.162</v>
      </c>
      <c r="C69" s="173">
        <f>SUM(C70:C75)-C73-C74</f>
        <v>5.087999999999999</v>
      </c>
      <c r="D69" s="67">
        <f t="shared" si="8"/>
        <v>98.56644711352187</v>
      </c>
      <c r="E69" s="41">
        <v>5.143</v>
      </c>
      <c r="F69" s="112">
        <f t="shared" si="1"/>
        <v>-0.055000000000000604</v>
      </c>
      <c r="G69" s="44">
        <f>SUM(G70:G75)-G73-G74</f>
        <v>172.64600000000002</v>
      </c>
      <c r="H69" s="41">
        <v>148.2</v>
      </c>
      <c r="I69" s="133">
        <f t="shared" si="2"/>
        <v>24.446000000000026</v>
      </c>
      <c r="J69" s="173">
        <f t="shared" si="3"/>
        <v>339.3199685534592</v>
      </c>
      <c r="K69" s="41">
        <f t="shared" si="4"/>
        <v>288.1586622593817</v>
      </c>
      <c r="L69" s="133">
        <f t="shared" si="7"/>
        <v>51.16130629407752</v>
      </c>
    </row>
    <row r="70" spans="1:12" s="48" customFormat="1" ht="15">
      <c r="A70" s="235" t="s">
        <v>77</v>
      </c>
      <c r="B70" s="238">
        <v>0.95</v>
      </c>
      <c r="C70" s="170">
        <v>0.95</v>
      </c>
      <c r="D70" s="68">
        <f t="shared" si="8"/>
        <v>100</v>
      </c>
      <c r="E70" s="75">
        <v>0.835</v>
      </c>
      <c r="F70" s="214">
        <f t="shared" si="1"/>
        <v>0.11499999999999999</v>
      </c>
      <c r="G70" s="74">
        <v>28.1</v>
      </c>
      <c r="H70" s="75">
        <v>22</v>
      </c>
      <c r="I70" s="129">
        <f t="shared" si="2"/>
        <v>6.100000000000001</v>
      </c>
      <c r="J70" s="170">
        <f t="shared" si="3"/>
        <v>295.7894736842105</v>
      </c>
      <c r="K70" s="75">
        <f t="shared" si="4"/>
        <v>263.47305389221555</v>
      </c>
      <c r="L70" s="131">
        <f t="shared" si="7"/>
        <v>32.316419791994974</v>
      </c>
    </row>
    <row r="71" spans="1:12" s="48" customFormat="1" ht="15">
      <c r="A71" s="235" t="s">
        <v>42</v>
      </c>
      <c r="B71" s="238">
        <v>1.4289999999999998</v>
      </c>
      <c r="C71" s="170">
        <v>1.394</v>
      </c>
      <c r="D71" s="68">
        <f t="shared" si="8"/>
        <v>97.55073477956614</v>
      </c>
      <c r="E71" s="75">
        <v>1.5</v>
      </c>
      <c r="F71" s="214">
        <f t="shared" si="1"/>
        <v>-0.1060000000000001</v>
      </c>
      <c r="G71" s="74">
        <v>41.211</v>
      </c>
      <c r="H71" s="75">
        <v>35.7</v>
      </c>
      <c r="I71" s="129">
        <f aca="true" t="shared" si="9" ref="I71:I103">G71-H71</f>
        <v>5.510999999999996</v>
      </c>
      <c r="J71" s="170">
        <f aca="true" t="shared" si="10" ref="J71:J102">IF(C71&gt;0,G71/C71*10,"")</f>
        <v>295.6312769010043</v>
      </c>
      <c r="K71" s="75">
        <f aca="true" t="shared" si="11" ref="K71:K102">IF(E71&gt;0,H71/E71*10,"")</f>
        <v>238</v>
      </c>
      <c r="L71" s="131">
        <f t="shared" si="7"/>
        <v>57.6312769010043</v>
      </c>
    </row>
    <row r="72" spans="1:12" s="48" customFormat="1" ht="15">
      <c r="A72" s="235" t="s">
        <v>43</v>
      </c>
      <c r="B72" s="238">
        <v>1.5090000000000001</v>
      </c>
      <c r="C72" s="170">
        <v>1.469</v>
      </c>
      <c r="D72" s="68">
        <f t="shared" si="8"/>
        <v>97.34923790589795</v>
      </c>
      <c r="E72" s="75">
        <v>1.508</v>
      </c>
      <c r="F72" s="214">
        <f aca="true" t="shared" si="12" ref="F72:F103">C72-E72</f>
        <v>-0.038999999999999924</v>
      </c>
      <c r="G72" s="74">
        <v>63.27</v>
      </c>
      <c r="H72" s="75">
        <v>54.8</v>
      </c>
      <c r="I72" s="129">
        <f t="shared" si="9"/>
        <v>8.470000000000006</v>
      </c>
      <c r="J72" s="170">
        <f t="shared" si="10"/>
        <v>430.70115724982986</v>
      </c>
      <c r="K72" s="75">
        <f t="shared" si="11"/>
        <v>363.39522546419096</v>
      </c>
      <c r="L72" s="131">
        <f t="shared" si="7"/>
        <v>67.3059317856389</v>
      </c>
    </row>
    <row r="73" spans="1:12" s="48" customFormat="1" ht="15" hidden="1">
      <c r="A73" s="235" t="s">
        <v>78</v>
      </c>
      <c r="B73" s="238">
        <v>0.009000000000000001</v>
      </c>
      <c r="C73" s="170"/>
      <c r="D73" s="68">
        <f t="shared" si="8"/>
        <v>0</v>
      </c>
      <c r="E73" s="75"/>
      <c r="F73" s="214">
        <f t="shared" si="12"/>
        <v>0</v>
      </c>
      <c r="G73" s="74"/>
      <c r="H73" s="75"/>
      <c r="I73" s="129">
        <f t="shared" si="9"/>
        <v>0</v>
      </c>
      <c r="J73" s="170">
        <f t="shared" si="10"/>
      </c>
      <c r="K73" s="75">
        <f t="shared" si="11"/>
      </c>
      <c r="L73" s="131" t="e">
        <f t="shared" si="7"/>
        <v>#VALUE!</v>
      </c>
    </row>
    <row r="74" spans="1:12" s="48" customFormat="1" ht="15" hidden="1">
      <c r="A74" s="235" t="s">
        <v>79</v>
      </c>
      <c r="B74" s="238">
        <v>0.002</v>
      </c>
      <c r="C74" s="170"/>
      <c r="D74" s="68">
        <f t="shared" si="8"/>
        <v>0</v>
      </c>
      <c r="E74" s="75"/>
      <c r="F74" s="214">
        <f t="shared" si="12"/>
        <v>0</v>
      </c>
      <c r="G74" s="74"/>
      <c r="H74" s="75"/>
      <c r="I74" s="129">
        <f t="shared" si="9"/>
        <v>0</v>
      </c>
      <c r="J74" s="170">
        <f t="shared" si="10"/>
      </c>
      <c r="K74" s="75">
        <f t="shared" si="11"/>
      </c>
      <c r="L74" s="131" t="e">
        <f t="shared" si="7"/>
        <v>#VALUE!</v>
      </c>
    </row>
    <row r="75" spans="1:12" s="48" customFormat="1" ht="15">
      <c r="A75" s="235" t="s">
        <v>44</v>
      </c>
      <c r="B75" s="238">
        <v>1.275</v>
      </c>
      <c r="C75" s="170">
        <v>1.275</v>
      </c>
      <c r="D75" s="68">
        <f t="shared" si="8"/>
        <v>100</v>
      </c>
      <c r="E75" s="75">
        <v>1.3</v>
      </c>
      <c r="F75" s="214">
        <f t="shared" si="12"/>
        <v>-0.025000000000000133</v>
      </c>
      <c r="G75" s="74">
        <v>40.065</v>
      </c>
      <c r="H75" s="75">
        <v>35.7</v>
      </c>
      <c r="I75" s="129">
        <f t="shared" si="9"/>
        <v>4.364999999999995</v>
      </c>
      <c r="J75" s="170">
        <f t="shared" si="10"/>
        <v>314.2352941176471</v>
      </c>
      <c r="K75" s="75">
        <f t="shared" si="11"/>
        <v>274.61538461538464</v>
      </c>
      <c r="L75" s="131">
        <f t="shared" si="7"/>
        <v>39.61990950226243</v>
      </c>
    </row>
    <row r="76" spans="1:12" s="46" customFormat="1" ht="15.75">
      <c r="A76" s="234" t="s">
        <v>45</v>
      </c>
      <c r="B76" s="237">
        <v>10.128</v>
      </c>
      <c r="C76" s="173">
        <f>SUM(C77:C92)-C83-C84-C92</f>
        <v>9.191000000000003</v>
      </c>
      <c r="D76" s="67">
        <f t="shared" si="8"/>
        <v>90.74842022116906</v>
      </c>
      <c r="E76" s="41">
        <v>10.2237</v>
      </c>
      <c r="F76" s="112">
        <f t="shared" si="12"/>
        <v>-1.0326999999999966</v>
      </c>
      <c r="G76" s="44">
        <f>SUM(G77:G92)-G83-G84-G92</f>
        <v>220.33990000000003</v>
      </c>
      <c r="H76" s="41">
        <v>258.01410000000004</v>
      </c>
      <c r="I76" s="133">
        <f t="shared" si="9"/>
        <v>-37.67420000000001</v>
      </c>
      <c r="J76" s="173">
        <f t="shared" si="10"/>
        <v>239.73441410075068</v>
      </c>
      <c r="K76" s="41">
        <f t="shared" si="11"/>
        <v>252.36861410252655</v>
      </c>
      <c r="L76" s="128">
        <f t="shared" si="7"/>
        <v>-12.634200001775866</v>
      </c>
    </row>
    <row r="77" spans="1:12" s="48" customFormat="1" ht="15">
      <c r="A77" s="235" t="s">
        <v>80</v>
      </c>
      <c r="B77" s="238">
        <v>0.055</v>
      </c>
      <c r="C77" s="170">
        <v>0.053</v>
      </c>
      <c r="D77" s="68">
        <f t="shared" si="8"/>
        <v>96.36363636363636</v>
      </c>
      <c r="E77" s="75">
        <v>0.02</v>
      </c>
      <c r="F77" s="113">
        <f t="shared" si="12"/>
        <v>0.033</v>
      </c>
      <c r="G77" s="74">
        <v>0.304</v>
      </c>
      <c r="H77" s="75">
        <v>0.16</v>
      </c>
      <c r="I77" s="131">
        <f t="shared" si="9"/>
        <v>0.144</v>
      </c>
      <c r="J77" s="170">
        <f t="shared" si="10"/>
        <v>57.35849056603773</v>
      </c>
      <c r="K77" s="75">
        <f t="shared" si="11"/>
        <v>80</v>
      </c>
      <c r="L77" s="131">
        <f t="shared" si="7"/>
        <v>-22.64150943396227</v>
      </c>
    </row>
    <row r="78" spans="1:12" s="48" customFormat="1" ht="15">
      <c r="A78" s="235" t="s">
        <v>81</v>
      </c>
      <c r="B78" s="238">
        <v>0.49</v>
      </c>
      <c r="C78" s="170">
        <v>0.3</v>
      </c>
      <c r="D78" s="68">
        <f t="shared" si="8"/>
        <v>61.224489795918366</v>
      </c>
      <c r="E78" s="75">
        <v>0.497</v>
      </c>
      <c r="F78" s="113">
        <f t="shared" si="12"/>
        <v>-0.197</v>
      </c>
      <c r="G78" s="74">
        <v>8</v>
      </c>
      <c r="H78" s="75">
        <v>12.604</v>
      </c>
      <c r="I78" s="131">
        <f t="shared" si="9"/>
        <v>-4.603999999999999</v>
      </c>
      <c r="J78" s="170">
        <f t="shared" si="10"/>
        <v>266.6666666666667</v>
      </c>
      <c r="K78" s="75">
        <f t="shared" si="11"/>
        <v>253.60160965794765</v>
      </c>
      <c r="L78" s="131">
        <f t="shared" si="7"/>
        <v>13.065057008719037</v>
      </c>
    </row>
    <row r="79" spans="1:12" s="48" customFormat="1" ht="15">
      <c r="A79" s="235" t="s">
        <v>82</v>
      </c>
      <c r="B79" s="238">
        <v>0.078</v>
      </c>
      <c r="C79" s="170">
        <v>0.025</v>
      </c>
      <c r="D79" s="68">
        <f t="shared" si="8"/>
        <v>32.05128205128205</v>
      </c>
      <c r="E79" s="75">
        <v>0.0357</v>
      </c>
      <c r="F79" s="113">
        <f t="shared" si="12"/>
        <v>-0.010700000000000001</v>
      </c>
      <c r="G79" s="74">
        <v>0.27</v>
      </c>
      <c r="H79" s="75">
        <v>0.4501</v>
      </c>
      <c r="I79" s="131">
        <f t="shared" si="9"/>
        <v>-0.18009999999999998</v>
      </c>
      <c r="J79" s="170">
        <f t="shared" si="10"/>
        <v>108</v>
      </c>
      <c r="K79" s="75">
        <f t="shared" si="11"/>
        <v>126.07843137254902</v>
      </c>
      <c r="L79" s="131">
        <f t="shared" si="7"/>
        <v>-18.07843137254902</v>
      </c>
    </row>
    <row r="80" spans="1:12" s="48" customFormat="1" ht="15">
      <c r="A80" s="235" t="s">
        <v>83</v>
      </c>
      <c r="B80" s="238">
        <v>0.503</v>
      </c>
      <c r="C80" s="170">
        <v>0.356</v>
      </c>
      <c r="D80" s="68">
        <f t="shared" si="8"/>
        <v>70.77534791252485</v>
      </c>
      <c r="E80" s="75">
        <v>0.441</v>
      </c>
      <c r="F80" s="113">
        <f t="shared" si="12"/>
        <v>-0.08500000000000002</v>
      </c>
      <c r="G80" s="74">
        <v>5.5</v>
      </c>
      <c r="H80" s="75">
        <v>7.5</v>
      </c>
      <c r="I80" s="131">
        <f t="shared" si="9"/>
        <v>-2</v>
      </c>
      <c r="J80" s="170">
        <f t="shared" si="10"/>
        <v>154.4943820224719</v>
      </c>
      <c r="K80" s="75">
        <f t="shared" si="11"/>
        <v>170.06802721088434</v>
      </c>
      <c r="L80" s="131">
        <f t="shared" si="7"/>
        <v>-15.573645188412428</v>
      </c>
    </row>
    <row r="81" spans="1:12" s="48" customFormat="1" ht="15">
      <c r="A81" s="235" t="s">
        <v>46</v>
      </c>
      <c r="B81" s="238">
        <v>1.58</v>
      </c>
      <c r="C81" s="170">
        <v>1.5</v>
      </c>
      <c r="D81" s="68">
        <f t="shared" si="8"/>
        <v>94.9367088607595</v>
      </c>
      <c r="E81" s="75">
        <v>1.968</v>
      </c>
      <c r="F81" s="113">
        <f t="shared" si="12"/>
        <v>-0.46799999999999997</v>
      </c>
      <c r="G81" s="74">
        <v>35.4</v>
      </c>
      <c r="H81" s="75">
        <v>42.8</v>
      </c>
      <c r="I81" s="131">
        <f t="shared" si="9"/>
        <v>-7.399999999999999</v>
      </c>
      <c r="J81" s="170">
        <f t="shared" si="10"/>
        <v>235.99999999999997</v>
      </c>
      <c r="K81" s="75">
        <f t="shared" si="11"/>
        <v>217.47967479674796</v>
      </c>
      <c r="L81" s="131">
        <f t="shared" si="7"/>
        <v>18.520325203252014</v>
      </c>
    </row>
    <row r="82" spans="1:12" s="48" customFormat="1" ht="15">
      <c r="A82" s="235" t="s">
        <v>47</v>
      </c>
      <c r="B82" s="238">
        <v>1.3479999999999999</v>
      </c>
      <c r="C82" s="170">
        <v>1.01</v>
      </c>
      <c r="D82" s="68">
        <f t="shared" si="8"/>
        <v>74.92581602373888</v>
      </c>
      <c r="E82" s="75">
        <v>1.3</v>
      </c>
      <c r="F82" s="113">
        <f t="shared" si="12"/>
        <v>-0.29000000000000004</v>
      </c>
      <c r="G82" s="74">
        <v>20.58</v>
      </c>
      <c r="H82" s="75">
        <v>31.8</v>
      </c>
      <c r="I82" s="131">
        <f t="shared" si="9"/>
        <v>-11.220000000000002</v>
      </c>
      <c r="J82" s="170">
        <f t="shared" si="10"/>
        <v>203.76237623762376</v>
      </c>
      <c r="K82" s="75">
        <f t="shared" si="11"/>
        <v>244.61538461538458</v>
      </c>
      <c r="L82" s="131">
        <f t="shared" si="7"/>
        <v>-40.85300837776083</v>
      </c>
    </row>
    <row r="83" spans="1:12" s="48" customFormat="1" ht="15" hidden="1">
      <c r="A83" s="235" t="s">
        <v>84</v>
      </c>
      <c r="B83" s="238">
        <v>0</v>
      </c>
      <c r="C83" s="170"/>
      <c r="D83" s="68" t="e">
        <f t="shared" si="8"/>
        <v>#DIV/0!</v>
      </c>
      <c r="E83" s="75"/>
      <c r="F83" s="113">
        <f t="shared" si="12"/>
        <v>0</v>
      </c>
      <c r="G83" s="74"/>
      <c r="H83" s="75"/>
      <c r="I83" s="131">
        <f t="shared" si="9"/>
        <v>0</v>
      </c>
      <c r="J83" s="170">
        <f t="shared" si="10"/>
      </c>
      <c r="K83" s="75">
        <f t="shared" si="11"/>
      </c>
      <c r="L83" s="131" t="e">
        <f t="shared" si="7"/>
        <v>#VALUE!</v>
      </c>
    </row>
    <row r="84" spans="1:12" s="48" customFormat="1" ht="15" hidden="1">
      <c r="A84" s="235" t="s">
        <v>85</v>
      </c>
      <c r="B84" s="238">
        <v>0</v>
      </c>
      <c r="C84" s="170"/>
      <c r="D84" s="68" t="e">
        <f t="shared" si="8"/>
        <v>#DIV/0!</v>
      </c>
      <c r="E84" s="75"/>
      <c r="F84" s="113">
        <f t="shared" si="12"/>
        <v>0</v>
      </c>
      <c r="G84" s="74"/>
      <c r="H84" s="75"/>
      <c r="I84" s="131">
        <f t="shared" si="9"/>
        <v>0</v>
      </c>
      <c r="J84" s="170">
        <f t="shared" si="10"/>
      </c>
      <c r="K84" s="75">
        <f t="shared" si="11"/>
      </c>
      <c r="L84" s="131" t="e">
        <f t="shared" si="7"/>
        <v>#VALUE!</v>
      </c>
    </row>
    <row r="85" spans="1:12" s="48" customFormat="1" ht="15">
      <c r="A85" s="235" t="s">
        <v>48</v>
      </c>
      <c r="B85" s="238">
        <v>1.078</v>
      </c>
      <c r="C85" s="170">
        <v>0.95</v>
      </c>
      <c r="D85" s="68">
        <f t="shared" si="8"/>
        <v>88.12615955473098</v>
      </c>
      <c r="E85" s="75">
        <v>1.057</v>
      </c>
      <c r="F85" s="113">
        <f t="shared" si="12"/>
        <v>-0.10699999999999998</v>
      </c>
      <c r="G85" s="74">
        <v>23.4</v>
      </c>
      <c r="H85" s="75">
        <v>32.9</v>
      </c>
      <c r="I85" s="131">
        <f t="shared" si="9"/>
        <v>-9.5</v>
      </c>
      <c r="J85" s="170">
        <f t="shared" si="10"/>
        <v>246.31578947368422</v>
      </c>
      <c r="K85" s="75">
        <f t="shared" si="11"/>
        <v>311.2582781456954</v>
      </c>
      <c r="L85" s="131">
        <f t="shared" si="7"/>
        <v>-64.94248867201117</v>
      </c>
    </row>
    <row r="86" spans="1:12" s="48" customFormat="1" ht="15" hidden="1">
      <c r="A86" s="235" t="s">
        <v>86</v>
      </c>
      <c r="B86" s="238">
        <v>0</v>
      </c>
      <c r="C86" s="170"/>
      <c r="D86" s="68" t="e">
        <f t="shared" si="8"/>
        <v>#DIV/0!</v>
      </c>
      <c r="E86" s="75"/>
      <c r="F86" s="113">
        <f t="shared" si="12"/>
        <v>0</v>
      </c>
      <c r="G86" s="74"/>
      <c r="H86" s="75"/>
      <c r="I86" s="131">
        <f t="shared" si="9"/>
        <v>0</v>
      </c>
      <c r="J86" s="170">
        <f t="shared" si="10"/>
      </c>
      <c r="K86" s="75">
        <f t="shared" si="11"/>
      </c>
      <c r="L86" s="131" t="e">
        <f t="shared" si="7"/>
        <v>#VALUE!</v>
      </c>
    </row>
    <row r="87" spans="1:12" s="48" customFormat="1" ht="15">
      <c r="A87" s="235" t="s">
        <v>49</v>
      </c>
      <c r="B87" s="238">
        <v>1.322</v>
      </c>
      <c r="C87" s="170">
        <v>1.322</v>
      </c>
      <c r="D87" s="68">
        <f t="shared" si="8"/>
        <v>100</v>
      </c>
      <c r="E87" s="75">
        <v>1.646</v>
      </c>
      <c r="F87" s="113">
        <f t="shared" si="12"/>
        <v>-0.32399999999999984</v>
      </c>
      <c r="G87" s="74">
        <v>42.02</v>
      </c>
      <c r="H87" s="75">
        <v>48.2</v>
      </c>
      <c r="I87" s="131">
        <f t="shared" si="9"/>
        <v>-6.18</v>
      </c>
      <c r="J87" s="170">
        <f t="shared" si="10"/>
        <v>317.85173978819967</v>
      </c>
      <c r="K87" s="75">
        <f t="shared" si="11"/>
        <v>292.83110571081414</v>
      </c>
      <c r="L87" s="131">
        <f t="shared" si="7"/>
        <v>25.020634077385523</v>
      </c>
    </row>
    <row r="88" spans="1:12" s="48" customFormat="1" ht="15">
      <c r="A88" s="235" t="s">
        <v>50</v>
      </c>
      <c r="B88" s="238">
        <v>0.838</v>
      </c>
      <c r="C88" s="170">
        <v>0.838</v>
      </c>
      <c r="D88" s="68">
        <f t="shared" si="8"/>
        <v>100</v>
      </c>
      <c r="E88" s="75">
        <v>0.7</v>
      </c>
      <c r="F88" s="113">
        <f t="shared" si="12"/>
        <v>0.138</v>
      </c>
      <c r="G88" s="74">
        <v>26.4</v>
      </c>
      <c r="H88" s="75">
        <v>18.5</v>
      </c>
      <c r="I88" s="131">
        <f t="shared" si="9"/>
        <v>7.899999999999999</v>
      </c>
      <c r="J88" s="170">
        <f t="shared" si="10"/>
        <v>315.035799522673</v>
      </c>
      <c r="K88" s="75">
        <f t="shared" si="11"/>
        <v>264.28571428571433</v>
      </c>
      <c r="L88" s="131">
        <f t="shared" si="7"/>
        <v>50.75008523695868</v>
      </c>
    </row>
    <row r="89" spans="1:12" s="48" customFormat="1" ht="15">
      <c r="A89" s="235" t="s">
        <v>51</v>
      </c>
      <c r="B89" s="238">
        <v>2.048</v>
      </c>
      <c r="C89" s="170">
        <v>2.048</v>
      </c>
      <c r="D89" s="68">
        <f t="shared" si="8"/>
        <v>100</v>
      </c>
      <c r="E89" s="75">
        <v>1.766</v>
      </c>
      <c r="F89" s="113">
        <f t="shared" si="12"/>
        <v>0.28200000000000003</v>
      </c>
      <c r="G89" s="74">
        <v>41</v>
      </c>
      <c r="H89" s="75">
        <v>44.1</v>
      </c>
      <c r="I89" s="131">
        <f t="shared" si="9"/>
        <v>-3.1000000000000014</v>
      </c>
      <c r="J89" s="170">
        <f t="shared" si="10"/>
        <v>200.1953125</v>
      </c>
      <c r="K89" s="75">
        <f t="shared" si="11"/>
        <v>249.71687429218574</v>
      </c>
      <c r="L89" s="131">
        <f t="shared" si="7"/>
        <v>-49.521561792185736</v>
      </c>
    </row>
    <row r="90" spans="1:12" s="48" customFormat="1" ht="15">
      <c r="A90" s="232" t="s">
        <v>52</v>
      </c>
      <c r="B90" s="238">
        <v>0.534</v>
      </c>
      <c r="C90" s="170">
        <v>0.534</v>
      </c>
      <c r="D90" s="68">
        <f t="shared" si="8"/>
        <v>100</v>
      </c>
      <c r="E90" s="75">
        <v>0.51</v>
      </c>
      <c r="F90" s="113">
        <f t="shared" si="12"/>
        <v>0.02400000000000002</v>
      </c>
      <c r="G90" s="74">
        <v>13.697</v>
      </c>
      <c r="H90" s="75">
        <v>13.8</v>
      </c>
      <c r="I90" s="131">
        <f t="shared" si="9"/>
        <v>-0.10300000000000153</v>
      </c>
      <c r="J90" s="170">
        <f t="shared" si="10"/>
        <v>256.49812734082394</v>
      </c>
      <c r="K90" s="75">
        <f t="shared" si="11"/>
        <v>270.5882352941176</v>
      </c>
      <c r="L90" s="131">
        <f t="shared" si="7"/>
        <v>-14.090107953293682</v>
      </c>
    </row>
    <row r="91" spans="1:12" s="48" customFormat="1" ht="15">
      <c r="A91" s="235" t="s">
        <v>97</v>
      </c>
      <c r="B91" s="238">
        <v>0.255</v>
      </c>
      <c r="C91" s="170">
        <v>0.255</v>
      </c>
      <c r="D91" s="68">
        <f t="shared" si="8"/>
        <v>100</v>
      </c>
      <c r="E91" s="75">
        <v>0.283</v>
      </c>
      <c r="F91" s="113">
        <f t="shared" si="12"/>
        <v>-0.02799999999999997</v>
      </c>
      <c r="G91" s="74">
        <f>147.8*C91/10</f>
        <v>3.7689</v>
      </c>
      <c r="H91" s="75">
        <v>5.2</v>
      </c>
      <c r="I91" s="131">
        <f t="shared" si="9"/>
        <v>-1.4311000000000003</v>
      </c>
      <c r="J91" s="170">
        <f t="shared" si="10"/>
        <v>147.79999999999998</v>
      </c>
      <c r="K91" s="75">
        <f t="shared" si="11"/>
        <v>183.74558303886928</v>
      </c>
      <c r="L91" s="131">
        <f t="shared" si="7"/>
        <v>-35.9455830388693</v>
      </c>
    </row>
    <row r="92" spans="1:12" s="48" customFormat="1" ht="15" hidden="1">
      <c r="A92" s="235" t="s">
        <v>87</v>
      </c>
      <c r="B92" s="238">
        <v>0</v>
      </c>
      <c r="C92" s="170"/>
      <c r="D92" s="68" t="e">
        <f t="shared" si="8"/>
        <v>#DIV/0!</v>
      </c>
      <c r="E92" s="75"/>
      <c r="F92" s="113">
        <f t="shared" si="12"/>
        <v>0</v>
      </c>
      <c r="G92" s="74"/>
      <c r="H92" s="75"/>
      <c r="I92" s="131">
        <f t="shared" si="9"/>
        <v>0</v>
      </c>
      <c r="J92" s="170">
        <f t="shared" si="10"/>
      </c>
      <c r="K92" s="75">
        <f t="shared" si="11"/>
      </c>
      <c r="L92" s="131" t="e">
        <f t="shared" si="7"/>
        <v>#VALUE!</v>
      </c>
    </row>
    <row r="93" spans="1:12" s="46" customFormat="1" ht="15.75">
      <c r="A93" s="234" t="s">
        <v>53</v>
      </c>
      <c r="B93" s="237">
        <v>6.989</v>
      </c>
      <c r="C93" s="173">
        <f>SUM(C94:C103)-C99</f>
        <v>3.8579999999999997</v>
      </c>
      <c r="D93" s="67">
        <f t="shared" si="8"/>
        <v>55.201030190299036</v>
      </c>
      <c r="E93" s="41">
        <v>4.975</v>
      </c>
      <c r="F93" s="112">
        <f t="shared" si="12"/>
        <v>-1.117</v>
      </c>
      <c r="G93" s="44">
        <f>SUM(G94:G103)-G99</f>
        <v>62.171</v>
      </c>
      <c r="H93" s="41">
        <v>101.61100000000002</v>
      </c>
      <c r="I93" s="133">
        <f t="shared" si="9"/>
        <v>-39.44000000000002</v>
      </c>
      <c r="J93" s="173">
        <f t="shared" si="10"/>
        <v>161.14826334888545</v>
      </c>
      <c r="K93" s="41">
        <f t="shared" si="11"/>
        <v>204.24321608040205</v>
      </c>
      <c r="L93" s="133">
        <f t="shared" si="7"/>
        <v>-43.0949527315166</v>
      </c>
    </row>
    <row r="94" spans="1:12" s="48" customFormat="1" ht="15" hidden="1">
      <c r="A94" s="235" t="s">
        <v>88</v>
      </c>
      <c r="B94" s="238">
        <v>0.83</v>
      </c>
      <c r="C94" s="170"/>
      <c r="D94" s="68">
        <f t="shared" si="8"/>
        <v>0</v>
      </c>
      <c r="E94" s="75">
        <v>0.543</v>
      </c>
      <c r="F94" s="113">
        <f t="shared" si="12"/>
        <v>-0.543</v>
      </c>
      <c r="G94" s="74"/>
      <c r="H94" s="75">
        <v>16.193</v>
      </c>
      <c r="I94" s="131">
        <f t="shared" si="9"/>
        <v>-16.193</v>
      </c>
      <c r="J94" s="170">
        <f t="shared" si="10"/>
      </c>
      <c r="K94" s="75">
        <f t="shared" si="11"/>
        <v>298.2136279926335</v>
      </c>
      <c r="L94" s="131" t="e">
        <f t="shared" si="7"/>
        <v>#VALUE!</v>
      </c>
    </row>
    <row r="95" spans="1:12" s="48" customFormat="1" ht="15">
      <c r="A95" s="235" t="s">
        <v>54</v>
      </c>
      <c r="B95" s="238">
        <v>3.606</v>
      </c>
      <c r="C95" s="170">
        <v>2.481</v>
      </c>
      <c r="D95" s="68">
        <f t="shared" si="8"/>
        <v>68.80199667221298</v>
      </c>
      <c r="E95" s="75">
        <v>2.5</v>
      </c>
      <c r="F95" s="113">
        <f t="shared" si="12"/>
        <v>-0.019000000000000128</v>
      </c>
      <c r="G95" s="74">
        <v>38.085</v>
      </c>
      <c r="H95" s="75">
        <v>45.3</v>
      </c>
      <c r="I95" s="131">
        <f t="shared" si="9"/>
        <v>-7.214999999999996</v>
      </c>
      <c r="J95" s="170">
        <f t="shared" si="10"/>
        <v>153.50665054413543</v>
      </c>
      <c r="K95" s="75">
        <f t="shared" si="11"/>
        <v>181.2</v>
      </c>
      <c r="L95" s="131">
        <f t="shared" si="7"/>
        <v>-27.693349455864563</v>
      </c>
    </row>
    <row r="96" spans="1:12" s="48" customFormat="1" ht="15">
      <c r="A96" s="235" t="s">
        <v>55</v>
      </c>
      <c r="B96" s="238">
        <v>0.5710000000000001</v>
      </c>
      <c r="C96" s="170">
        <v>0.571</v>
      </c>
      <c r="D96" s="68">
        <f t="shared" si="8"/>
        <v>99.99999999999997</v>
      </c>
      <c r="E96" s="75">
        <v>0.068</v>
      </c>
      <c r="F96" s="113">
        <f t="shared" si="12"/>
        <v>0.5029999999999999</v>
      </c>
      <c r="G96" s="74">
        <v>10.506</v>
      </c>
      <c r="H96" s="75">
        <v>0.678</v>
      </c>
      <c r="I96" s="131">
        <f t="shared" si="9"/>
        <v>9.828</v>
      </c>
      <c r="J96" s="170">
        <f t="shared" si="10"/>
        <v>183.99299474605957</v>
      </c>
      <c r="K96" s="75">
        <f t="shared" si="11"/>
        <v>99.70588235294117</v>
      </c>
      <c r="L96" s="131">
        <f t="shared" si="7"/>
        <v>84.28711239311839</v>
      </c>
    </row>
    <row r="97" spans="1:12" s="48" customFormat="1" ht="15">
      <c r="A97" s="235" t="s">
        <v>56</v>
      </c>
      <c r="B97" s="238">
        <v>0.504</v>
      </c>
      <c r="C97" s="170">
        <v>0.48</v>
      </c>
      <c r="D97" s="68">
        <f t="shared" si="8"/>
        <v>95.23809523809523</v>
      </c>
      <c r="E97" s="75">
        <v>0.627</v>
      </c>
      <c r="F97" s="113">
        <f t="shared" si="12"/>
        <v>-0.14700000000000002</v>
      </c>
      <c r="G97" s="74">
        <v>6.98</v>
      </c>
      <c r="H97" s="75">
        <v>8.9</v>
      </c>
      <c r="I97" s="131">
        <f t="shared" si="9"/>
        <v>-1.92</v>
      </c>
      <c r="J97" s="170">
        <f t="shared" si="10"/>
        <v>145.41666666666669</v>
      </c>
      <c r="K97" s="75">
        <f t="shared" si="11"/>
        <v>141.9457735247209</v>
      </c>
      <c r="L97" s="131">
        <f t="shared" si="7"/>
        <v>3.470893141945794</v>
      </c>
    </row>
    <row r="98" spans="1:12" s="48" customFormat="1" ht="15" hidden="1">
      <c r="A98" s="235" t="s">
        <v>57</v>
      </c>
      <c r="B98" s="238">
        <v>0.29100000000000004</v>
      </c>
      <c r="C98" s="170"/>
      <c r="D98" s="68">
        <f t="shared" si="8"/>
        <v>0</v>
      </c>
      <c r="E98" s="75">
        <v>0.066</v>
      </c>
      <c r="F98" s="113">
        <f t="shared" si="12"/>
        <v>-0.066</v>
      </c>
      <c r="G98" s="74"/>
      <c r="H98" s="75">
        <v>1.4</v>
      </c>
      <c r="I98" s="131">
        <f t="shared" si="9"/>
        <v>-1.4</v>
      </c>
      <c r="J98" s="170">
        <f t="shared" si="10"/>
      </c>
      <c r="K98" s="75">
        <f t="shared" si="11"/>
        <v>212.12121212121212</v>
      </c>
      <c r="L98" s="131" t="e">
        <f t="shared" si="7"/>
        <v>#VALUE!</v>
      </c>
    </row>
    <row r="99" spans="1:12" s="48" customFormat="1" ht="15" hidden="1">
      <c r="A99" s="235" t="s">
        <v>89</v>
      </c>
      <c r="B99" s="238">
        <v>0</v>
      </c>
      <c r="C99" s="170"/>
      <c r="D99" s="68" t="e">
        <f t="shared" si="8"/>
        <v>#DIV/0!</v>
      </c>
      <c r="E99" s="75"/>
      <c r="F99" s="113">
        <f t="shared" si="12"/>
        <v>0</v>
      </c>
      <c r="G99" s="74"/>
      <c r="H99" s="75"/>
      <c r="I99" s="131">
        <f t="shared" si="9"/>
        <v>0</v>
      </c>
      <c r="J99" s="170">
        <f t="shared" si="10"/>
      </c>
      <c r="K99" s="75">
        <f t="shared" si="11"/>
      </c>
      <c r="L99" s="131" t="e">
        <f t="shared" si="7"/>
        <v>#VALUE!</v>
      </c>
    </row>
    <row r="100" spans="1:12" s="48" customFormat="1" ht="15" hidden="1">
      <c r="A100" s="235" t="s">
        <v>58</v>
      </c>
      <c r="B100" s="238">
        <v>0.07100000000000001</v>
      </c>
      <c r="C100" s="170"/>
      <c r="D100" s="68">
        <f t="shared" si="8"/>
        <v>0</v>
      </c>
      <c r="E100" s="75">
        <v>0.05</v>
      </c>
      <c r="F100" s="113">
        <f t="shared" si="12"/>
        <v>-0.05</v>
      </c>
      <c r="G100" s="74"/>
      <c r="H100" s="75">
        <v>1.84</v>
      </c>
      <c r="I100" s="131">
        <f t="shared" si="9"/>
        <v>-1.84</v>
      </c>
      <c r="J100" s="170">
        <f t="shared" si="10"/>
      </c>
      <c r="K100" s="75">
        <f t="shared" si="11"/>
        <v>368</v>
      </c>
      <c r="L100" s="131" t="e">
        <f t="shared" si="7"/>
        <v>#VALUE!</v>
      </c>
    </row>
    <row r="101" spans="1:12" s="48" customFormat="1" ht="15" hidden="1">
      <c r="A101" s="235" t="s">
        <v>59</v>
      </c>
      <c r="B101" s="238">
        <v>0.788</v>
      </c>
      <c r="C101" s="170"/>
      <c r="D101" s="68">
        <f t="shared" si="8"/>
        <v>0</v>
      </c>
      <c r="E101" s="75">
        <v>0.774</v>
      </c>
      <c r="F101" s="113">
        <f t="shared" si="12"/>
        <v>-0.774</v>
      </c>
      <c r="G101" s="74"/>
      <c r="H101" s="75">
        <v>21.4</v>
      </c>
      <c r="I101" s="131">
        <f t="shared" si="9"/>
        <v>-21.4</v>
      </c>
      <c r="J101" s="170">
        <f t="shared" si="10"/>
      </c>
      <c r="K101" s="75">
        <f t="shared" si="11"/>
        <v>276.4857881136951</v>
      </c>
      <c r="L101" s="131" t="e">
        <f t="shared" si="7"/>
        <v>#VALUE!</v>
      </c>
    </row>
    <row r="102" spans="1:12" s="48" customFormat="1" ht="15">
      <c r="A102" s="294" t="s">
        <v>90</v>
      </c>
      <c r="B102" s="240">
        <v>0.326</v>
      </c>
      <c r="C102" s="189">
        <v>0.326</v>
      </c>
      <c r="D102" s="104">
        <f t="shared" si="8"/>
        <v>100</v>
      </c>
      <c r="E102" s="81">
        <v>0.347</v>
      </c>
      <c r="F102" s="216">
        <f t="shared" si="12"/>
        <v>-0.020999999999999963</v>
      </c>
      <c r="G102" s="79">
        <v>6.6</v>
      </c>
      <c r="H102" s="81">
        <v>5.9</v>
      </c>
      <c r="I102" s="132">
        <f t="shared" si="9"/>
        <v>0.6999999999999993</v>
      </c>
      <c r="J102" s="189">
        <f t="shared" si="10"/>
        <v>202.45398773006133</v>
      </c>
      <c r="K102" s="81">
        <f t="shared" si="11"/>
        <v>170.02881844380403</v>
      </c>
      <c r="L102" s="132">
        <f>J102-K102</f>
        <v>32.4251692862573</v>
      </c>
    </row>
    <row r="103" spans="1:12" s="48" customFormat="1" ht="15" hidden="1">
      <c r="A103" s="136" t="s">
        <v>91</v>
      </c>
      <c r="B103" s="340"/>
      <c r="C103" s="278"/>
      <c r="D103" s="284" t="e">
        <f t="shared" si="8"/>
        <v>#DIV/0!</v>
      </c>
      <c r="E103" s="139"/>
      <c r="F103" s="341">
        <f t="shared" si="12"/>
        <v>0</v>
      </c>
      <c r="G103" s="278"/>
      <c r="H103" s="139"/>
      <c r="I103" s="339">
        <f t="shared" si="9"/>
        <v>0</v>
      </c>
      <c r="J103" s="278" t="e">
        <f>G103/C103*10</f>
        <v>#DIV/0!</v>
      </c>
      <c r="K103" s="139" t="e">
        <f>H103/E103*10</f>
        <v>#DIV/0!</v>
      </c>
      <c r="L103" s="339" t="e">
        <f>J103-K103</f>
        <v>#DIV/0!</v>
      </c>
    </row>
    <row r="105" spans="1:7" s="49" customFormat="1" ht="15">
      <c r="A105" s="84"/>
      <c r="B105" s="84"/>
      <c r="G105" s="48"/>
    </row>
    <row r="106" spans="1:7" s="49" customFormat="1" ht="15">
      <c r="A106" s="84"/>
      <c r="B106" s="84"/>
      <c r="G106" s="48"/>
    </row>
    <row r="107" spans="1:7" s="49" customFormat="1" ht="15">
      <c r="A107" s="84"/>
      <c r="B107" s="84"/>
      <c r="G107" s="48"/>
    </row>
    <row r="108" spans="1:7" s="49" customFormat="1" ht="15">
      <c r="A108" s="84"/>
      <c r="B108" s="84"/>
      <c r="G108" s="48"/>
    </row>
    <row r="109" spans="1:7" s="49" customFormat="1" ht="15">
      <c r="A109" s="84"/>
      <c r="B109" s="84"/>
      <c r="G109" s="48"/>
    </row>
    <row r="110" spans="1:7" s="49" customFormat="1" ht="15">
      <c r="A110" s="84"/>
      <c r="B110" s="84"/>
      <c r="G110" s="48"/>
    </row>
    <row r="111" spans="1:7" s="49" customFormat="1" ht="15">
      <c r="A111" s="84"/>
      <c r="B111" s="84"/>
      <c r="G111" s="48"/>
    </row>
    <row r="112" spans="1:7" s="49" customFormat="1" ht="15">
      <c r="A112" s="84"/>
      <c r="B112" s="84"/>
      <c r="G112" s="48"/>
    </row>
    <row r="113" spans="1:7" s="49" customFormat="1" ht="15">
      <c r="A113" s="84"/>
      <c r="B113" s="84"/>
      <c r="G113" s="48"/>
    </row>
    <row r="114" spans="1:7" s="49" customFormat="1" ht="15">
      <c r="A114" s="84"/>
      <c r="B114" s="84"/>
      <c r="G114" s="48"/>
    </row>
    <row r="115" spans="1:7" s="49" customFormat="1" ht="15">
      <c r="A115" s="84"/>
      <c r="B115" s="84"/>
      <c r="G115" s="48"/>
    </row>
    <row r="116" spans="1:7" s="85" customFormat="1" ht="15">
      <c r="A116" s="84"/>
      <c r="B116" s="84"/>
      <c r="G116" s="86"/>
    </row>
    <row r="117" spans="1:7" s="85" customFormat="1" ht="15">
      <c r="A117" s="84"/>
      <c r="B117" s="84"/>
      <c r="G117" s="86"/>
    </row>
    <row r="118" spans="1:7" s="85" customFormat="1" ht="15">
      <c r="A118" s="84"/>
      <c r="B118" s="84"/>
      <c r="G118" s="86"/>
    </row>
    <row r="119" spans="1:7" s="85" customFormat="1" ht="15">
      <c r="A119" s="84"/>
      <c r="B119" s="84"/>
      <c r="G119" s="86"/>
    </row>
    <row r="120" spans="1:7" s="85" customFormat="1" ht="15">
      <c r="A120" s="84"/>
      <c r="B120" s="84"/>
      <c r="G120" s="86"/>
    </row>
    <row r="121" spans="1:7" s="85" customFormat="1" ht="15">
      <c r="A121" s="84"/>
      <c r="B121" s="84"/>
      <c r="G121" s="86"/>
    </row>
    <row r="122" spans="1:7" s="85" customFormat="1" ht="21" customHeight="1">
      <c r="A122" s="84"/>
      <c r="B122" s="84"/>
      <c r="G122" s="86"/>
    </row>
    <row r="123" spans="1:7" s="85" customFormat="1" ht="15">
      <c r="A123" s="84"/>
      <c r="B123" s="84"/>
      <c r="G123" s="86"/>
    </row>
    <row r="124" spans="1:7" s="85" customFormat="1" ht="15">
      <c r="A124" s="84"/>
      <c r="B124" s="84"/>
      <c r="G124" s="86"/>
    </row>
    <row r="125" spans="1:7" s="85" customFormat="1" ht="15">
      <c r="A125" s="84"/>
      <c r="B125" s="84"/>
      <c r="G125" s="86"/>
    </row>
    <row r="126" spans="1:7" s="85" customFormat="1" ht="15">
      <c r="A126" s="84"/>
      <c r="B126" s="84"/>
      <c r="G126" s="86"/>
    </row>
    <row r="127" spans="1:7" s="85" customFormat="1" ht="15">
      <c r="A127" s="84"/>
      <c r="B127" s="84"/>
      <c r="G127" s="86"/>
    </row>
    <row r="128" spans="1:7" s="85" customFormat="1" ht="15">
      <c r="A128" s="84"/>
      <c r="B128" s="84"/>
      <c r="G128" s="86"/>
    </row>
    <row r="129" spans="1:7" s="85" customFormat="1" ht="15">
      <c r="A129" s="84"/>
      <c r="B129" s="84"/>
      <c r="G129" s="86"/>
    </row>
    <row r="130" spans="1:7" s="85" customFormat="1" ht="15">
      <c r="A130" s="84"/>
      <c r="B130" s="84"/>
      <c r="G130" s="86"/>
    </row>
    <row r="131" spans="1:7" s="85" customFormat="1" ht="15">
      <c r="A131" s="84"/>
      <c r="B131" s="84"/>
      <c r="G131" s="86"/>
    </row>
    <row r="132" spans="1:7" s="85" customFormat="1" ht="15">
      <c r="A132" s="84"/>
      <c r="B132" s="84"/>
      <c r="G132" s="86"/>
    </row>
    <row r="133" spans="1:7" s="85" customFormat="1" ht="15">
      <c r="A133" s="84"/>
      <c r="B133" s="84"/>
      <c r="G133" s="86"/>
    </row>
    <row r="134" spans="1:7" s="85" customFormat="1" ht="15">
      <c r="A134" s="84"/>
      <c r="B134" s="84"/>
      <c r="G134" s="86"/>
    </row>
    <row r="135" spans="1:7" s="85" customFormat="1" ht="15">
      <c r="A135" s="84"/>
      <c r="B135" s="84"/>
      <c r="G135" s="86"/>
    </row>
    <row r="136" spans="1:7" s="85" customFormat="1" ht="15">
      <c r="A136" s="84"/>
      <c r="B136" s="84"/>
      <c r="G136" s="86"/>
    </row>
    <row r="137" spans="1:7" s="85" customFormat="1" ht="15">
      <c r="A137" s="84"/>
      <c r="B137" s="84"/>
      <c r="G137" s="86"/>
    </row>
    <row r="138" spans="1:7" s="85" customFormat="1" ht="15">
      <c r="A138" s="84"/>
      <c r="B138" s="84"/>
      <c r="G138" s="86"/>
    </row>
    <row r="139" spans="1:7" s="85" customFormat="1" ht="15">
      <c r="A139" s="84"/>
      <c r="B139" s="84"/>
      <c r="G139" s="86"/>
    </row>
    <row r="140" spans="1:7" s="85" customFormat="1" ht="15">
      <c r="A140" s="84"/>
      <c r="B140" s="84"/>
      <c r="G140" s="86"/>
    </row>
    <row r="141" spans="1:7" s="85" customFormat="1" ht="15">
      <c r="A141" s="84"/>
      <c r="B141" s="84"/>
      <c r="G141" s="86"/>
    </row>
    <row r="142" spans="1:7" s="85" customFormat="1" ht="15">
      <c r="A142" s="84"/>
      <c r="B142" s="84"/>
      <c r="G142" s="86"/>
    </row>
    <row r="143" spans="1:7" s="85" customFormat="1" ht="15">
      <c r="A143" s="84"/>
      <c r="B143" s="84"/>
      <c r="G143" s="86"/>
    </row>
    <row r="144" spans="1:7" s="85" customFormat="1" ht="15">
      <c r="A144" s="84"/>
      <c r="B144" s="84"/>
      <c r="G144" s="86"/>
    </row>
    <row r="145" spans="1:2" s="86" customFormat="1" ht="15">
      <c r="A145" s="87"/>
      <c r="B145" s="87"/>
    </row>
    <row r="146" spans="1:2" s="86" customFormat="1" ht="15">
      <c r="A146" s="87"/>
      <c r="B146" s="87"/>
    </row>
    <row r="147" spans="1:2" s="86" customFormat="1" ht="15">
      <c r="A147" s="87"/>
      <c r="B147" s="87"/>
    </row>
    <row r="148" spans="1:2" s="86" customFormat="1" ht="15">
      <c r="A148" s="87"/>
      <c r="B148" s="87"/>
    </row>
    <row r="149" spans="1:4" s="86" customFormat="1" ht="15">
      <c r="A149" s="87"/>
      <c r="B149" s="391"/>
      <c r="C149" s="391"/>
      <c r="D149" s="391"/>
    </row>
    <row r="150" spans="1:2" s="86" customFormat="1" ht="15.75">
      <c r="A150" s="88"/>
      <c r="B150" s="87"/>
    </row>
    <row r="151" spans="1:4" s="86" customFormat="1" ht="15">
      <c r="A151" s="87"/>
      <c r="B151" s="391"/>
      <c r="C151" s="391"/>
      <c r="D151" s="391"/>
    </row>
    <row r="152" spans="1:2" s="86" customFormat="1" ht="15">
      <c r="A152" s="87"/>
      <c r="B152" s="87"/>
    </row>
    <row r="153" spans="1:2" s="86" customFormat="1" ht="15">
      <c r="A153" s="87"/>
      <c r="B153" s="87"/>
    </row>
    <row r="154" spans="1:2" s="86" customFormat="1" ht="15">
      <c r="A154" s="87"/>
      <c r="B154" s="87"/>
    </row>
    <row r="155" spans="1:2" s="86" customFormat="1" ht="15">
      <c r="A155" s="87"/>
      <c r="B155" s="87"/>
    </row>
    <row r="156" spans="1:2" s="86" customFormat="1" ht="15">
      <c r="A156" s="87"/>
      <c r="B156" s="87"/>
    </row>
    <row r="157" spans="1:2" s="86" customFormat="1" ht="15">
      <c r="A157" s="87"/>
      <c r="B157" s="87"/>
    </row>
    <row r="158" spans="1:2" s="86" customFormat="1" ht="15">
      <c r="A158" s="87"/>
      <c r="B158" s="87"/>
    </row>
    <row r="159" spans="1:2" s="86" customFormat="1" ht="15">
      <c r="A159" s="87"/>
      <c r="B159" s="87"/>
    </row>
    <row r="160" spans="1:2" s="86" customFormat="1" ht="15">
      <c r="A160" s="87"/>
      <c r="B160" s="87"/>
    </row>
    <row r="161" spans="1:2" s="86" customFormat="1" ht="15">
      <c r="A161" s="87"/>
      <c r="B161" s="87"/>
    </row>
    <row r="162" spans="1:2" s="86" customFormat="1" ht="15">
      <c r="A162" s="87"/>
      <c r="B162" s="87"/>
    </row>
    <row r="163" spans="1:2" s="86" customFormat="1" ht="15">
      <c r="A163" s="87"/>
      <c r="B163" s="87"/>
    </row>
    <row r="164" spans="1:2" s="86" customFormat="1" ht="15">
      <c r="A164" s="87"/>
      <c r="B164" s="87"/>
    </row>
    <row r="165" spans="1:2" s="86" customFormat="1" ht="15">
      <c r="A165" s="87"/>
      <c r="B165" s="87"/>
    </row>
    <row r="166" spans="1:2" s="86" customFormat="1" ht="15">
      <c r="A166" s="87"/>
      <c r="B166" s="87"/>
    </row>
    <row r="167" spans="1:2" s="86" customFormat="1" ht="15">
      <c r="A167" s="87"/>
      <c r="B167" s="87"/>
    </row>
    <row r="168" spans="1:2" s="86" customFormat="1" ht="15">
      <c r="A168" s="87"/>
      <c r="B168" s="87"/>
    </row>
    <row r="169" spans="1:2" s="86" customFormat="1" ht="15">
      <c r="A169" s="87"/>
      <c r="B169" s="87"/>
    </row>
    <row r="170" spans="1:2" s="86" customFormat="1" ht="15">
      <c r="A170" s="87"/>
      <c r="B170" s="87"/>
    </row>
    <row r="171" spans="1:2" s="86" customFormat="1" ht="15">
      <c r="A171" s="87"/>
      <c r="B171" s="87"/>
    </row>
    <row r="172" spans="1:2" s="86" customFormat="1" ht="15">
      <c r="A172" s="87"/>
      <c r="B172" s="87"/>
    </row>
    <row r="173" spans="1:2" s="86" customFormat="1" ht="15">
      <c r="A173" s="87"/>
      <c r="B173" s="87"/>
    </row>
    <row r="174" spans="1:2" s="86" customFormat="1" ht="15">
      <c r="A174" s="87"/>
      <c r="B174" s="87"/>
    </row>
    <row r="175" spans="1:2" s="86" customFormat="1" ht="15">
      <c r="A175" s="87"/>
      <c r="B175" s="87"/>
    </row>
    <row r="176" spans="1:2" s="86" customFormat="1" ht="15">
      <c r="A176" s="87"/>
      <c r="B176" s="87"/>
    </row>
    <row r="177" spans="1:2" s="86" customFormat="1" ht="15">
      <c r="A177" s="87"/>
      <c r="B177" s="87"/>
    </row>
    <row r="178" spans="1:2" s="86" customFormat="1" ht="15">
      <c r="A178" s="87"/>
      <c r="B178" s="87"/>
    </row>
    <row r="179" spans="1:2" s="86" customFormat="1" ht="15">
      <c r="A179" s="87"/>
      <c r="B179" s="87"/>
    </row>
    <row r="180" spans="1:2" s="86" customFormat="1" ht="15">
      <c r="A180" s="87"/>
      <c r="B180" s="87"/>
    </row>
    <row r="181" spans="1:2" s="86" customFormat="1" ht="15">
      <c r="A181" s="87"/>
      <c r="B181" s="87"/>
    </row>
    <row r="182" spans="1:2" s="86" customFormat="1" ht="15">
      <c r="A182" s="87"/>
      <c r="B182" s="87"/>
    </row>
    <row r="183" spans="1:2" s="86" customFormat="1" ht="15">
      <c r="A183" s="87"/>
      <c r="B183" s="87"/>
    </row>
    <row r="184" spans="1:2" s="86" customFormat="1" ht="15">
      <c r="A184" s="87"/>
      <c r="B184" s="87"/>
    </row>
    <row r="185" spans="1:2" s="86" customFormat="1" ht="15">
      <c r="A185" s="87"/>
      <c r="B185" s="87"/>
    </row>
    <row r="186" spans="1:2" s="86" customFormat="1" ht="15">
      <c r="A186" s="87"/>
      <c r="B186" s="87"/>
    </row>
    <row r="187" spans="1:2" s="86" customFormat="1" ht="15">
      <c r="A187" s="87"/>
      <c r="B187" s="87"/>
    </row>
    <row r="188" spans="1:2" s="86" customFormat="1" ht="15">
      <c r="A188" s="87"/>
      <c r="B188" s="87"/>
    </row>
    <row r="189" spans="1:2" s="86" customFormat="1" ht="15">
      <c r="A189" s="87"/>
      <c r="B189" s="87"/>
    </row>
    <row r="190" spans="1:2" s="86" customFormat="1" ht="15">
      <c r="A190" s="87"/>
      <c r="B190" s="87"/>
    </row>
    <row r="191" spans="1:2" s="86" customFormat="1" ht="15">
      <c r="A191" s="87"/>
      <c r="B191" s="87"/>
    </row>
    <row r="192" spans="1:2" s="58" customFormat="1" ht="15">
      <c r="A192" s="89"/>
      <c r="B192" s="89"/>
    </row>
    <row r="193" spans="1:2" s="58" customFormat="1" ht="15">
      <c r="A193" s="89"/>
      <c r="B193" s="89"/>
    </row>
    <row r="194" spans="1:2" s="58" customFormat="1" ht="15">
      <c r="A194" s="89"/>
      <c r="B194" s="89"/>
    </row>
    <row r="195" spans="1:2" s="58" customFormat="1" ht="15">
      <c r="A195" s="89"/>
      <c r="B195" s="89"/>
    </row>
    <row r="196" spans="1:2" s="58" customFormat="1" ht="15">
      <c r="A196" s="89"/>
      <c r="B196" s="89"/>
    </row>
    <row r="197" spans="1:2" s="58" customFormat="1" ht="15">
      <c r="A197" s="89"/>
      <c r="B197" s="89"/>
    </row>
    <row r="198" spans="1:2" s="58" customFormat="1" ht="15">
      <c r="A198" s="89"/>
      <c r="B198" s="89"/>
    </row>
    <row r="199" spans="1:2" s="58" customFormat="1" ht="15">
      <c r="A199" s="89"/>
      <c r="B199" s="89"/>
    </row>
    <row r="200" spans="1:2" s="58" customFormat="1" ht="15">
      <c r="A200" s="89"/>
      <c r="B200" s="89"/>
    </row>
    <row r="201" spans="1:2" s="58" customFormat="1" ht="15">
      <c r="A201" s="89"/>
      <c r="B201" s="89"/>
    </row>
    <row r="202" spans="1:2" s="58" customFormat="1" ht="15">
      <c r="A202" s="89"/>
      <c r="B202" s="89"/>
    </row>
    <row r="203" spans="1:2" s="58" customFormat="1" ht="15">
      <c r="A203" s="89"/>
      <c r="B203" s="89"/>
    </row>
    <row r="204" spans="1:2" s="58" customFormat="1" ht="15">
      <c r="A204" s="89"/>
      <c r="B204" s="89"/>
    </row>
    <row r="205" spans="1:2" s="58" customFormat="1" ht="15">
      <c r="A205" s="89"/>
      <c r="B205" s="89"/>
    </row>
    <row r="206" spans="1:2" s="58" customFormat="1" ht="15">
      <c r="A206" s="89"/>
      <c r="B206" s="89"/>
    </row>
    <row r="207" spans="1:2" s="58" customFormat="1" ht="15">
      <c r="A207" s="89"/>
      <c r="B207" s="89"/>
    </row>
    <row r="208" spans="1:2" s="58" customFormat="1" ht="15">
      <c r="A208" s="89"/>
      <c r="B208" s="89"/>
    </row>
    <row r="209" spans="1:2" s="58" customFormat="1" ht="15">
      <c r="A209" s="89"/>
      <c r="B209" s="89"/>
    </row>
    <row r="210" spans="1:2" s="58" customFormat="1" ht="15">
      <c r="A210" s="89"/>
      <c r="B210" s="89"/>
    </row>
    <row r="211" spans="1:2" s="58" customFormat="1" ht="15">
      <c r="A211" s="89"/>
      <c r="B211" s="89"/>
    </row>
    <row r="212" spans="1:2" s="58" customFormat="1" ht="15">
      <c r="A212" s="89"/>
      <c r="B212" s="89"/>
    </row>
    <row r="213" spans="1:2" s="58" customFormat="1" ht="15">
      <c r="A213" s="89"/>
      <c r="B213" s="89"/>
    </row>
    <row r="214" spans="1:2" s="58" customFormat="1" ht="15">
      <c r="A214" s="89"/>
      <c r="B214" s="89"/>
    </row>
    <row r="215" spans="1:2" s="58" customFormat="1" ht="15">
      <c r="A215" s="89"/>
      <c r="B215" s="89"/>
    </row>
    <row r="216" spans="1:2" s="58" customFormat="1" ht="15">
      <c r="A216" s="89"/>
      <c r="B216" s="89"/>
    </row>
    <row r="217" spans="1:2" s="58" customFormat="1" ht="15">
      <c r="A217" s="89"/>
      <c r="B217" s="89"/>
    </row>
    <row r="218" spans="1:2" s="58" customFormat="1" ht="15">
      <c r="A218" s="89"/>
      <c r="B218" s="89"/>
    </row>
    <row r="219" spans="1:2" s="58" customFormat="1" ht="15">
      <c r="A219" s="89"/>
      <c r="B219" s="89"/>
    </row>
    <row r="220" spans="1:2" s="58" customFormat="1" ht="15">
      <c r="A220" s="89"/>
      <c r="B220" s="89"/>
    </row>
    <row r="221" spans="1:2" s="58" customFormat="1" ht="15">
      <c r="A221" s="89"/>
      <c r="B221" s="89"/>
    </row>
    <row r="222" spans="1:2" s="58" customFormat="1" ht="15">
      <c r="A222" s="89"/>
      <c r="B222" s="89"/>
    </row>
    <row r="223" spans="1:2" s="58" customFormat="1" ht="15">
      <c r="A223" s="89"/>
      <c r="B223" s="89"/>
    </row>
    <row r="224" spans="1:2" s="58" customFormat="1" ht="15">
      <c r="A224" s="89"/>
      <c r="B224" s="89"/>
    </row>
    <row r="225" spans="1:2" s="58" customFormat="1" ht="15">
      <c r="A225" s="89"/>
      <c r="B225" s="89"/>
    </row>
    <row r="226" spans="1:2" s="58" customFormat="1" ht="15">
      <c r="A226" s="89"/>
      <c r="B226" s="89"/>
    </row>
    <row r="227" spans="1:2" s="58" customFormat="1" ht="15">
      <c r="A227" s="89"/>
      <c r="B227" s="89"/>
    </row>
    <row r="228" spans="1:2" s="58" customFormat="1" ht="0.75" customHeight="1">
      <c r="A228" s="89"/>
      <c r="B228" s="89"/>
    </row>
    <row r="229" spans="1:2" s="58" customFormat="1" ht="15">
      <c r="A229" s="89"/>
      <c r="B229" s="89"/>
    </row>
    <row r="230" spans="1:2" s="58" customFormat="1" ht="15">
      <c r="A230" s="89"/>
      <c r="B230" s="89"/>
    </row>
    <row r="231" spans="1:2" s="58" customFormat="1" ht="15">
      <c r="A231" s="89"/>
      <c r="B231" s="89"/>
    </row>
    <row r="232" spans="1:2" s="58" customFormat="1" ht="15">
      <c r="A232" s="89"/>
      <c r="B232" s="89"/>
    </row>
    <row r="233" spans="1:2" s="58" customFormat="1" ht="15">
      <c r="A233" s="89"/>
      <c r="B233" s="89"/>
    </row>
    <row r="234" spans="1:2" s="58" customFormat="1" ht="15">
      <c r="A234" s="89"/>
      <c r="B234" s="89"/>
    </row>
    <row r="235" spans="1:2" s="58" customFormat="1" ht="15">
      <c r="A235" s="89"/>
      <c r="B235" s="89"/>
    </row>
    <row r="236" spans="1:2" s="58" customFormat="1" ht="15">
      <c r="A236" s="89"/>
      <c r="B236" s="89"/>
    </row>
    <row r="237" spans="1:2" s="58" customFormat="1" ht="15">
      <c r="A237" s="89"/>
      <c r="B237" s="89"/>
    </row>
    <row r="238" spans="1:2" s="58" customFormat="1" ht="15">
      <c r="A238" s="89"/>
      <c r="B238" s="89"/>
    </row>
    <row r="239" spans="1:2" s="58" customFormat="1" ht="15">
      <c r="A239" s="89"/>
      <c r="B239" s="89"/>
    </row>
    <row r="240" spans="1:2" s="58" customFormat="1" ht="15">
      <c r="A240" s="89"/>
      <c r="B240" s="89"/>
    </row>
    <row r="241" spans="1:2" s="58" customFormat="1" ht="15">
      <c r="A241" s="89"/>
      <c r="B241" s="89"/>
    </row>
    <row r="242" spans="1:2" s="58" customFormat="1" ht="15">
      <c r="A242" s="89"/>
      <c r="B242" s="89"/>
    </row>
    <row r="243" spans="1:2" s="58" customFormat="1" ht="15">
      <c r="A243" s="89"/>
      <c r="B243" s="89"/>
    </row>
    <row r="244" spans="1:2" s="58" customFormat="1" ht="15">
      <c r="A244" s="89"/>
      <c r="B244" s="89"/>
    </row>
    <row r="245" spans="1:2" s="58" customFormat="1" ht="15">
      <c r="A245" s="89"/>
      <c r="B245" s="89"/>
    </row>
    <row r="246" spans="1:2" s="58" customFormat="1" ht="15">
      <c r="A246" s="89"/>
      <c r="B246" s="89"/>
    </row>
    <row r="247" spans="1:2" s="58" customFormat="1" ht="15">
      <c r="A247" s="89"/>
      <c r="B247" s="89"/>
    </row>
    <row r="248" spans="1:2" s="58" customFormat="1" ht="15">
      <c r="A248" s="89"/>
      <c r="B248" s="89"/>
    </row>
    <row r="249" spans="1:2" s="58" customFormat="1" ht="15">
      <c r="A249" s="89"/>
      <c r="B249" s="89"/>
    </row>
    <row r="250" spans="1:2" s="58" customFormat="1" ht="15">
      <c r="A250" s="89"/>
      <c r="B250" s="89"/>
    </row>
    <row r="251" spans="1:2" s="58" customFormat="1" ht="15">
      <c r="A251" s="89"/>
      <c r="B251" s="89"/>
    </row>
    <row r="252" spans="1:2" s="58" customFormat="1" ht="15">
      <c r="A252" s="89"/>
      <c r="B252" s="89"/>
    </row>
    <row r="253" spans="1:2" s="58" customFormat="1" ht="15">
      <c r="A253" s="89"/>
      <c r="B253" s="89"/>
    </row>
    <row r="254" spans="1:2" s="58" customFormat="1" ht="15">
      <c r="A254" s="89"/>
      <c r="B254" s="89"/>
    </row>
    <row r="255" spans="1:2" s="58" customFormat="1" ht="15">
      <c r="A255" s="89"/>
      <c r="B255" s="89"/>
    </row>
    <row r="256" spans="1:2" s="58" customFormat="1" ht="15">
      <c r="A256" s="89"/>
      <c r="B256" s="89"/>
    </row>
    <row r="257" spans="1:2" s="58" customFormat="1" ht="15">
      <c r="A257" s="89"/>
      <c r="B257" s="89"/>
    </row>
    <row r="258" spans="1:2" s="58" customFormat="1" ht="15">
      <c r="A258" s="89"/>
      <c r="B258" s="89"/>
    </row>
    <row r="259" spans="1:2" s="58" customFormat="1" ht="15">
      <c r="A259" s="89"/>
      <c r="B259" s="89"/>
    </row>
    <row r="260" spans="1:2" s="58" customFormat="1" ht="15">
      <c r="A260" s="89"/>
      <c r="B260" s="89"/>
    </row>
    <row r="261" spans="1:2" s="58" customFormat="1" ht="15">
      <c r="A261" s="89"/>
      <c r="B261" s="89"/>
    </row>
    <row r="262" spans="1:2" s="58" customFormat="1" ht="15">
      <c r="A262" s="89"/>
      <c r="B262" s="89"/>
    </row>
    <row r="263" spans="1:2" s="58" customFormat="1" ht="15">
      <c r="A263" s="89"/>
      <c r="B263" s="89"/>
    </row>
    <row r="264" spans="1:2" s="58" customFormat="1" ht="15">
      <c r="A264" s="89"/>
      <c r="B264" s="89"/>
    </row>
    <row r="265" spans="1:2" s="58" customFormat="1" ht="15">
      <c r="A265" s="89"/>
      <c r="B265" s="89"/>
    </row>
    <row r="266" s="58" customFormat="1" ht="15"/>
    <row r="267" s="58" customFormat="1" ht="15"/>
    <row r="268" s="58" customFormat="1" ht="15"/>
    <row r="269" s="58" customFormat="1" ht="15"/>
    <row r="270" s="58" customFormat="1" ht="15"/>
    <row r="271" s="58" customFormat="1" ht="15"/>
    <row r="272" s="58" customFormat="1" ht="15"/>
    <row r="273" s="58" customFormat="1" ht="15"/>
    <row r="274" s="58" customFormat="1" ht="15"/>
    <row r="275" s="58" customFormat="1" ht="15"/>
    <row r="276" s="58" customFormat="1" ht="15"/>
    <row r="277" s="58" customFormat="1" ht="15"/>
    <row r="278" s="58" customFormat="1" ht="15"/>
    <row r="279" s="58" customFormat="1" ht="15"/>
    <row r="280" s="58" customFormat="1" ht="15"/>
    <row r="281" s="58" customFormat="1" ht="15"/>
    <row r="282" s="58" customFormat="1" ht="15"/>
    <row r="283" s="58" customFormat="1" ht="15"/>
    <row r="284" s="58" customFormat="1" ht="15"/>
    <row r="285" s="58" customFormat="1" ht="15"/>
    <row r="286" s="58" customFormat="1" ht="15"/>
    <row r="287" s="58" customFormat="1" ht="15"/>
    <row r="288" s="58" customFormat="1" ht="15"/>
    <row r="289" s="58" customFormat="1" ht="15"/>
    <row r="290" s="58" customFormat="1" ht="15"/>
    <row r="291" s="58" customFormat="1" ht="15"/>
    <row r="292" s="58" customFormat="1" ht="15"/>
    <row r="293" s="58" customFormat="1" ht="15"/>
    <row r="294" s="58" customFormat="1" ht="15"/>
    <row r="295" s="58" customFormat="1" ht="15"/>
    <row r="296" s="58" customFormat="1" ht="15"/>
    <row r="297" s="58" customFormat="1" ht="15"/>
    <row r="298" s="58" customFormat="1" ht="15"/>
    <row r="299" s="58" customFormat="1" ht="15"/>
    <row r="300" s="58" customFormat="1" ht="15"/>
    <row r="301" s="58" customFormat="1" ht="15"/>
    <row r="302" s="58" customFormat="1" ht="15"/>
    <row r="303" s="58" customFormat="1" ht="15"/>
    <row r="304" s="58" customFormat="1" ht="15"/>
    <row r="305" s="58" customFormat="1" ht="15"/>
    <row r="306" s="58" customFormat="1" ht="15"/>
    <row r="307" s="58" customFormat="1" ht="15"/>
    <row r="308" s="58" customFormat="1" ht="15"/>
    <row r="309" s="58" customFormat="1" ht="15"/>
    <row r="310" s="58" customFormat="1" ht="15"/>
    <row r="311" s="58" customFormat="1" ht="15"/>
    <row r="312" s="58" customFormat="1" ht="15"/>
    <row r="313" s="58" customFormat="1" ht="15"/>
    <row r="314" s="58" customFormat="1" ht="15"/>
    <row r="315" s="58" customFormat="1" ht="15"/>
    <row r="316" s="58" customFormat="1" ht="15"/>
    <row r="317" s="58" customFormat="1" ht="15"/>
    <row r="318" s="58" customFormat="1" ht="15"/>
    <row r="319" s="58" customFormat="1" ht="15"/>
    <row r="320" s="58" customFormat="1" ht="15"/>
    <row r="321" s="58" customFormat="1" ht="15"/>
    <row r="322" s="58" customFormat="1" ht="15"/>
    <row r="323" s="58" customFormat="1" ht="15"/>
    <row r="324" s="58" customFormat="1" ht="15"/>
    <row r="325" s="58" customFormat="1" ht="15"/>
    <row r="326" s="58" customFormat="1" ht="15"/>
    <row r="327" s="58" customFormat="1" ht="15"/>
    <row r="328" s="58" customFormat="1" ht="15"/>
    <row r="329" s="58" customFormat="1" ht="15"/>
    <row r="330" s="58" customFormat="1" ht="15"/>
    <row r="331" s="58" customFormat="1" ht="15"/>
    <row r="332" s="58" customFormat="1" ht="15"/>
    <row r="333" s="58" customFormat="1" ht="15"/>
    <row r="334" s="58" customFormat="1" ht="15"/>
    <row r="335" s="58" customFormat="1" ht="15"/>
    <row r="336" s="58" customFormat="1" ht="15"/>
    <row r="337" s="58" customFormat="1" ht="15"/>
    <row r="338" s="58" customFormat="1" ht="15"/>
    <row r="339" s="58" customFormat="1" ht="15"/>
    <row r="340" s="58" customFormat="1" ht="15"/>
    <row r="341" s="58" customFormat="1" ht="15"/>
    <row r="342" s="58" customFormat="1" ht="15"/>
    <row r="343" s="58" customFormat="1" ht="15"/>
    <row r="344" s="58" customFormat="1" ht="15"/>
    <row r="345" s="58" customFormat="1" ht="15"/>
    <row r="346" s="58" customFormat="1" ht="15"/>
    <row r="347" s="58" customFormat="1" ht="15"/>
    <row r="348" s="58" customFormat="1" ht="15"/>
    <row r="349" s="58" customFormat="1" ht="15"/>
    <row r="350" s="58" customFormat="1" ht="15"/>
    <row r="351" s="58" customFormat="1" ht="15"/>
    <row r="352" s="58" customFormat="1" ht="15"/>
    <row r="353" s="58" customFormat="1" ht="15"/>
    <row r="354" s="58" customFormat="1" ht="15"/>
    <row r="355" s="58" customFormat="1" ht="15"/>
    <row r="356" s="58" customFormat="1" ht="15"/>
    <row r="357" s="58" customFormat="1" ht="15"/>
    <row r="358" s="58" customFormat="1" ht="15"/>
    <row r="359" s="58" customFormat="1" ht="15"/>
    <row r="360" s="58" customFormat="1" ht="15"/>
    <row r="361" s="58" customFormat="1" ht="15"/>
    <row r="362" s="58" customFormat="1" ht="15"/>
    <row r="363" s="58" customFormat="1" ht="15"/>
    <row r="364" s="58" customFormat="1" ht="15"/>
    <row r="365" s="58" customFormat="1" ht="15"/>
    <row r="366" s="58" customFormat="1" ht="15"/>
    <row r="367" s="58" customFormat="1" ht="15"/>
    <row r="368" s="58" customFormat="1" ht="15"/>
    <row r="369" s="58" customFormat="1" ht="15"/>
    <row r="370" s="58" customFormat="1" ht="15"/>
    <row r="371" s="58" customFormat="1" ht="15"/>
    <row r="372" s="58" customFormat="1" ht="15"/>
    <row r="373" s="58" customFormat="1" ht="15"/>
    <row r="374" s="58" customFormat="1" ht="15"/>
    <row r="375" s="58" customFormat="1" ht="15"/>
    <row r="376" s="58" customFormat="1" ht="15"/>
    <row r="377" s="58" customFormat="1" ht="15"/>
    <row r="378" s="58" customFormat="1" ht="15"/>
    <row r="379" s="58" customFormat="1" ht="15"/>
    <row r="380" s="58" customFormat="1" ht="15"/>
    <row r="381" s="58" customFormat="1" ht="15"/>
    <row r="382" s="58" customFormat="1" ht="15"/>
    <row r="383" s="58" customFormat="1" ht="15"/>
    <row r="384" s="58" customFormat="1" ht="15"/>
    <row r="385" s="58" customFormat="1" ht="15"/>
    <row r="386" s="58" customFormat="1" ht="15"/>
    <row r="387" s="58" customFormat="1" ht="15"/>
    <row r="388" s="58" customFormat="1" ht="15"/>
    <row r="389" s="58" customFormat="1" ht="15"/>
    <row r="390" s="58" customFormat="1" ht="15"/>
  </sheetData>
  <sheetProtection/>
  <mergeCells count="7">
    <mergeCell ref="B151:D151"/>
    <mergeCell ref="A1:L1"/>
    <mergeCell ref="A4:A5"/>
    <mergeCell ref="B4:B5"/>
    <mergeCell ref="C4:F4"/>
    <mergeCell ref="G4:I4"/>
    <mergeCell ref="B149:D149"/>
  </mergeCells>
  <printOptions horizontalCentered="1"/>
  <pageMargins left="0.1968503937007874" right="0.1968503937007874" top="0" bottom="0" header="0" footer="0"/>
  <pageSetup horizontalDpi="600" verticalDpi="600" orientation="landscape" paperSize="9" scale="80" r:id="rId2"/>
  <rowBreaks count="1" manualBreakCount="1">
    <brk id="50" max="11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04"/>
  <sheetViews>
    <sheetView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4" sqref="I4"/>
    </sheetView>
  </sheetViews>
  <sheetFormatPr defaultColWidth="9.00390625" defaultRowHeight="12.75"/>
  <cols>
    <col min="1" max="1" width="28.75390625" style="192" customWidth="1"/>
    <col min="2" max="2" width="19.875" style="192" customWidth="1"/>
    <col min="3" max="3" width="9.375" style="192" customWidth="1"/>
    <col min="4" max="4" width="10.625" style="192" customWidth="1"/>
    <col min="5" max="5" width="9.625" style="192" customWidth="1"/>
    <col min="6" max="6" width="12.625" style="192" customWidth="1"/>
    <col min="7" max="16384" width="9.125" style="192" customWidth="1"/>
  </cols>
  <sheetData>
    <row r="1" spans="1:6" ht="15.75">
      <c r="A1" s="417" t="s">
        <v>122</v>
      </c>
      <c r="B1" s="417"/>
      <c r="C1" s="417"/>
      <c r="D1" s="417"/>
      <c r="E1" s="417"/>
      <c r="F1" s="417"/>
    </row>
    <row r="2" spans="1:6" ht="15.75">
      <c r="A2" s="418" t="str">
        <f>зерноск!A2</f>
        <v>по состоянию на 27 ноября 2017 года</v>
      </c>
      <c r="B2" s="418"/>
      <c r="C2" s="418"/>
      <c r="D2" s="418"/>
      <c r="E2" s="418"/>
      <c r="F2" s="418"/>
    </row>
    <row r="3" spans="1:6" ht="25.5" customHeight="1">
      <c r="A3" s="419" t="s">
        <v>1</v>
      </c>
      <c r="B3" s="420" t="s">
        <v>136</v>
      </c>
      <c r="C3" s="420" t="s">
        <v>123</v>
      </c>
      <c r="D3" s="420"/>
      <c r="E3" s="420"/>
      <c r="F3" s="420"/>
    </row>
    <row r="4" spans="1:6" ht="48" customHeight="1">
      <c r="A4" s="419"/>
      <c r="B4" s="420"/>
      <c r="C4" s="193" t="s">
        <v>104</v>
      </c>
      <c r="D4" s="193" t="s">
        <v>124</v>
      </c>
      <c r="E4" s="193" t="s">
        <v>105</v>
      </c>
      <c r="F4" s="193" t="s">
        <v>103</v>
      </c>
    </row>
    <row r="5" spans="1:6" s="194" customFormat="1" ht="15.75">
      <c r="A5" s="364" t="s">
        <v>2</v>
      </c>
      <c r="B5" s="365">
        <f>B6+B25+B36+B45+B53+B68+B75+B92</f>
        <v>17402.816</v>
      </c>
      <c r="C5" s="241">
        <f>C6+C25+C36+C45+C53+C68+C75+C92</f>
        <v>17118.597</v>
      </c>
      <c r="D5" s="40">
        <f>C5/B5*100</f>
        <v>98.3668217833252</v>
      </c>
      <c r="E5" s="40">
        <v>17330.902000000002</v>
      </c>
      <c r="F5" s="242">
        <f>C5-E5</f>
        <v>-212.3050000000003</v>
      </c>
    </row>
    <row r="6" spans="1:7" s="194" customFormat="1" ht="15.75">
      <c r="A6" s="195" t="s">
        <v>3</v>
      </c>
      <c r="B6" s="196">
        <f>SUM(B7:B23)</f>
        <v>3851.29</v>
      </c>
      <c r="C6" s="161">
        <f>SUM(C7:C23)</f>
        <v>3838.1889999999994</v>
      </c>
      <c r="D6" s="28">
        <f aca="true" t="shared" si="0" ref="D6:D71">C6/B6*100</f>
        <v>99.65982826533445</v>
      </c>
      <c r="E6" s="28">
        <v>3908.59</v>
      </c>
      <c r="F6" s="118">
        <f aca="true" t="shared" si="1" ref="F6:F71">C6-E6</f>
        <v>-70.40100000000075</v>
      </c>
      <c r="G6" s="326"/>
    </row>
    <row r="7" spans="1:6" ht="15">
      <c r="A7" s="197" t="s">
        <v>4</v>
      </c>
      <c r="B7" s="198">
        <v>373.6</v>
      </c>
      <c r="C7" s="158">
        <v>415.7</v>
      </c>
      <c r="D7" s="29">
        <f t="shared" si="0"/>
        <v>111.26873661670234</v>
      </c>
      <c r="E7" s="29">
        <v>385.1</v>
      </c>
      <c r="F7" s="155">
        <f t="shared" si="1"/>
        <v>30.599999999999966</v>
      </c>
    </row>
    <row r="8" spans="1:6" ht="15">
      <c r="A8" s="197" t="s">
        <v>5</v>
      </c>
      <c r="B8" s="198">
        <v>190</v>
      </c>
      <c r="C8" s="158">
        <v>200.393</v>
      </c>
      <c r="D8" s="29">
        <f t="shared" si="0"/>
        <v>105.47</v>
      </c>
      <c r="E8" s="29">
        <v>200.2</v>
      </c>
      <c r="F8" s="155">
        <f>C8-E8</f>
        <v>0.19300000000001205</v>
      </c>
    </row>
    <row r="9" spans="1:6" ht="15">
      <c r="A9" s="197" t="s">
        <v>6</v>
      </c>
      <c r="B9" s="198">
        <v>33.89</v>
      </c>
      <c r="C9" s="158">
        <v>31.275</v>
      </c>
      <c r="D9" s="29">
        <f t="shared" si="0"/>
        <v>92.28385954558867</v>
      </c>
      <c r="E9" s="29">
        <v>31.9</v>
      </c>
      <c r="F9" s="155">
        <f t="shared" si="1"/>
        <v>-0.625</v>
      </c>
    </row>
    <row r="10" spans="1:6" ht="15">
      <c r="A10" s="197" t="s">
        <v>7</v>
      </c>
      <c r="B10" s="198">
        <v>710.9</v>
      </c>
      <c r="C10" s="158">
        <v>719.9</v>
      </c>
      <c r="D10" s="29">
        <f t="shared" si="0"/>
        <v>101.26600084400057</v>
      </c>
      <c r="E10" s="29">
        <v>710.8</v>
      </c>
      <c r="F10" s="155">
        <f t="shared" si="1"/>
        <v>9.100000000000023</v>
      </c>
    </row>
    <row r="11" spans="1:6" ht="15">
      <c r="A11" s="197" t="s">
        <v>8</v>
      </c>
      <c r="B11" s="198">
        <v>21.8</v>
      </c>
      <c r="C11" s="158">
        <v>20.313</v>
      </c>
      <c r="D11" s="29">
        <f t="shared" si="0"/>
        <v>93.1788990825688</v>
      </c>
      <c r="E11" s="29">
        <v>21.3</v>
      </c>
      <c r="F11" s="155">
        <f t="shared" si="1"/>
        <v>-0.9870000000000019</v>
      </c>
    </row>
    <row r="12" spans="1:6" ht="15">
      <c r="A12" s="197" t="s">
        <v>9</v>
      </c>
      <c r="B12" s="198">
        <v>58.5</v>
      </c>
      <c r="C12" s="158">
        <v>43.3</v>
      </c>
      <c r="D12" s="29">
        <f t="shared" si="0"/>
        <v>74.01709401709401</v>
      </c>
      <c r="E12" s="29">
        <v>49.2</v>
      </c>
      <c r="F12" s="155">
        <f t="shared" si="1"/>
        <v>-5.900000000000006</v>
      </c>
    </row>
    <row r="13" spans="1:6" ht="15">
      <c r="A13" s="197" t="s">
        <v>10</v>
      </c>
      <c r="B13" s="198">
        <v>2.8</v>
      </c>
      <c r="C13" s="158">
        <v>2.3</v>
      </c>
      <c r="D13" s="29">
        <f t="shared" si="0"/>
        <v>82.14285714285714</v>
      </c>
      <c r="E13" s="29">
        <v>3.4</v>
      </c>
      <c r="F13" s="155">
        <f t="shared" si="1"/>
        <v>-1.1</v>
      </c>
    </row>
    <row r="14" spans="1:6" ht="15">
      <c r="A14" s="197" t="s">
        <v>11</v>
      </c>
      <c r="B14" s="198">
        <v>489.5</v>
      </c>
      <c r="C14" s="158">
        <v>500.1</v>
      </c>
      <c r="D14" s="29">
        <f t="shared" si="0"/>
        <v>102.16547497446373</v>
      </c>
      <c r="E14" s="29">
        <v>505</v>
      </c>
      <c r="F14" s="155">
        <f t="shared" si="1"/>
        <v>-4.899999999999977</v>
      </c>
    </row>
    <row r="15" spans="1:6" ht="15">
      <c r="A15" s="197" t="s">
        <v>12</v>
      </c>
      <c r="B15" s="198">
        <v>360</v>
      </c>
      <c r="C15" s="158">
        <v>357.6</v>
      </c>
      <c r="D15" s="29">
        <f t="shared" si="0"/>
        <v>99.33333333333334</v>
      </c>
      <c r="E15" s="29">
        <v>360</v>
      </c>
      <c r="F15" s="155">
        <f t="shared" si="1"/>
        <v>-2.3999999999999773</v>
      </c>
    </row>
    <row r="16" spans="1:6" ht="15">
      <c r="A16" s="197" t="s">
        <v>125</v>
      </c>
      <c r="B16" s="198">
        <v>85.1</v>
      </c>
      <c r="C16" s="158">
        <v>79.2</v>
      </c>
      <c r="D16" s="29">
        <f t="shared" si="0"/>
        <v>93.06698002350177</v>
      </c>
      <c r="E16" s="29">
        <v>76.4</v>
      </c>
      <c r="F16" s="155">
        <f t="shared" si="1"/>
        <v>2.799999999999997</v>
      </c>
    </row>
    <row r="17" spans="1:6" ht="15">
      <c r="A17" s="197" t="s">
        <v>13</v>
      </c>
      <c r="B17" s="198">
        <v>430</v>
      </c>
      <c r="C17" s="158">
        <v>419.5</v>
      </c>
      <c r="D17" s="29">
        <f t="shared" si="0"/>
        <v>97.55813953488372</v>
      </c>
      <c r="E17" s="29">
        <v>446.4</v>
      </c>
      <c r="F17" s="155">
        <f t="shared" si="1"/>
        <v>-26.899999999999977</v>
      </c>
    </row>
    <row r="18" spans="1:6" ht="15">
      <c r="A18" s="197" t="s">
        <v>14</v>
      </c>
      <c r="B18" s="198">
        <v>296.9</v>
      </c>
      <c r="C18" s="158">
        <v>297</v>
      </c>
      <c r="D18" s="29">
        <f t="shared" si="0"/>
        <v>100.03368137420009</v>
      </c>
      <c r="E18" s="29">
        <v>279.8</v>
      </c>
      <c r="F18" s="155">
        <f t="shared" si="1"/>
        <v>17.19999999999999</v>
      </c>
    </row>
    <row r="19" spans="1:6" ht="15">
      <c r="A19" s="197" t="s">
        <v>15</v>
      </c>
      <c r="B19" s="198">
        <v>44.2</v>
      </c>
      <c r="C19" s="158">
        <v>52.7</v>
      </c>
      <c r="D19" s="29">
        <f t="shared" si="0"/>
        <v>119.23076923076923</v>
      </c>
      <c r="E19" s="29">
        <v>43.6</v>
      </c>
      <c r="F19" s="155">
        <f t="shared" si="1"/>
        <v>9.100000000000001</v>
      </c>
    </row>
    <row r="20" spans="1:6" ht="15">
      <c r="A20" s="197" t="s">
        <v>16</v>
      </c>
      <c r="B20" s="198">
        <v>451.9</v>
      </c>
      <c r="C20" s="158">
        <v>434.5</v>
      </c>
      <c r="D20" s="29">
        <f t="shared" si="0"/>
        <v>96.14959061739323</v>
      </c>
      <c r="E20" s="29">
        <v>487.9</v>
      </c>
      <c r="F20" s="155">
        <f t="shared" si="1"/>
        <v>-53.39999999999998</v>
      </c>
    </row>
    <row r="21" spans="1:6" ht="15">
      <c r="A21" s="197" t="s">
        <v>17</v>
      </c>
      <c r="B21" s="198">
        <v>9.9</v>
      </c>
      <c r="C21" s="158">
        <v>7.477</v>
      </c>
      <c r="D21" s="29">
        <f t="shared" si="0"/>
        <v>75.52525252525253</v>
      </c>
      <c r="E21" s="29">
        <v>11.1</v>
      </c>
      <c r="F21" s="155">
        <f t="shared" si="1"/>
        <v>-3.6229999999999993</v>
      </c>
    </row>
    <row r="22" spans="1:6" ht="15">
      <c r="A22" s="197" t="s">
        <v>18</v>
      </c>
      <c r="B22" s="198">
        <v>285</v>
      </c>
      <c r="C22" s="158">
        <v>249.09</v>
      </c>
      <c r="D22" s="29">
        <f t="shared" si="0"/>
        <v>87.4</v>
      </c>
      <c r="E22" s="29">
        <v>290.16</v>
      </c>
      <c r="F22" s="155">
        <f t="shared" si="1"/>
        <v>-41.07000000000002</v>
      </c>
    </row>
    <row r="23" spans="1:6" ht="15">
      <c r="A23" s="197" t="s">
        <v>19</v>
      </c>
      <c r="B23" s="198">
        <v>7.3</v>
      </c>
      <c r="C23" s="158">
        <v>7.841</v>
      </c>
      <c r="D23" s="29">
        <f t="shared" si="0"/>
        <v>107.41095890410959</v>
      </c>
      <c r="E23" s="29">
        <v>6.33</v>
      </c>
      <c r="F23" s="155">
        <f t="shared" si="1"/>
        <v>1.5110000000000001</v>
      </c>
    </row>
    <row r="24" spans="1:6" ht="15" hidden="1">
      <c r="A24" s="197"/>
      <c r="B24" s="198"/>
      <c r="C24" s="158"/>
      <c r="D24" s="29"/>
      <c r="E24" s="29"/>
      <c r="F24" s="155"/>
    </row>
    <row r="25" spans="1:6" s="194" customFormat="1" ht="15.75">
      <c r="A25" s="195" t="s">
        <v>20</v>
      </c>
      <c r="B25" s="196">
        <f>SUM(B26:B35)</f>
        <v>103.03</v>
      </c>
      <c r="C25" s="161">
        <f>SUM(C26:C35)</f>
        <v>87.10200000000002</v>
      </c>
      <c r="D25" s="28">
        <f t="shared" si="0"/>
        <v>84.54042511889742</v>
      </c>
      <c r="E25" s="28">
        <v>129.20000000000002</v>
      </c>
      <c r="F25" s="118">
        <f t="shared" si="1"/>
        <v>-42.098</v>
      </c>
    </row>
    <row r="26" spans="1:6" ht="15" hidden="1">
      <c r="A26" s="197" t="s">
        <v>61</v>
      </c>
      <c r="B26" s="198"/>
      <c r="C26" s="158"/>
      <c r="D26" s="29" t="e">
        <f t="shared" si="0"/>
        <v>#DIV/0!</v>
      </c>
      <c r="E26" s="29"/>
      <c r="F26" s="155">
        <f t="shared" si="1"/>
        <v>0</v>
      </c>
    </row>
    <row r="27" spans="1:6" ht="15" hidden="1">
      <c r="A27" s="197" t="s">
        <v>21</v>
      </c>
      <c r="B27" s="198"/>
      <c r="C27" s="158"/>
      <c r="D27" s="29" t="e">
        <f t="shared" si="0"/>
        <v>#DIV/0!</v>
      </c>
      <c r="E27" s="29"/>
      <c r="F27" s="155">
        <f t="shared" si="1"/>
        <v>0</v>
      </c>
    </row>
    <row r="28" spans="1:6" ht="15" hidden="1">
      <c r="A28" s="197" t="s">
        <v>22</v>
      </c>
      <c r="B28" s="198"/>
      <c r="C28" s="158"/>
      <c r="D28" s="29" t="e">
        <f t="shared" si="0"/>
        <v>#DIV/0!</v>
      </c>
      <c r="E28" s="29"/>
      <c r="F28" s="155">
        <f t="shared" si="1"/>
        <v>0</v>
      </c>
    </row>
    <row r="29" spans="1:6" ht="15" hidden="1">
      <c r="A29" s="197" t="s">
        <v>126</v>
      </c>
      <c r="B29" s="198"/>
      <c r="C29" s="158"/>
      <c r="D29" s="29" t="e">
        <f t="shared" si="0"/>
        <v>#DIV/0!</v>
      </c>
      <c r="E29" s="29"/>
      <c r="F29" s="155">
        <f t="shared" si="1"/>
        <v>0</v>
      </c>
    </row>
    <row r="30" spans="1:6" ht="15">
      <c r="A30" s="197" t="s">
        <v>23</v>
      </c>
      <c r="B30" s="198">
        <v>2.8</v>
      </c>
      <c r="C30" s="158">
        <v>2.727</v>
      </c>
      <c r="D30" s="29">
        <f t="shared" si="0"/>
        <v>97.39285714285715</v>
      </c>
      <c r="E30" s="29">
        <v>3.3</v>
      </c>
      <c r="F30" s="155">
        <f t="shared" si="1"/>
        <v>-0.573</v>
      </c>
    </row>
    <row r="31" spans="1:6" ht="15">
      <c r="A31" s="197" t="s">
        <v>24</v>
      </c>
      <c r="B31" s="198">
        <v>65</v>
      </c>
      <c r="C31" s="158">
        <v>64.7</v>
      </c>
      <c r="D31" s="29">
        <f t="shared" si="0"/>
        <v>99.53846153846155</v>
      </c>
      <c r="E31" s="29">
        <v>92.4</v>
      </c>
      <c r="F31" s="155">
        <f t="shared" si="1"/>
        <v>-27.700000000000003</v>
      </c>
    </row>
    <row r="32" spans="1:6" ht="15">
      <c r="A32" s="197" t="s">
        <v>25</v>
      </c>
      <c r="B32" s="198">
        <v>8.63</v>
      </c>
      <c r="C32" s="158">
        <v>5.665</v>
      </c>
      <c r="D32" s="29">
        <f t="shared" si="0"/>
        <v>65.64310544611818</v>
      </c>
      <c r="E32" s="29">
        <v>6.4</v>
      </c>
      <c r="F32" s="155">
        <f t="shared" si="1"/>
        <v>-0.7350000000000003</v>
      </c>
    </row>
    <row r="33" spans="1:6" ht="15" hidden="1">
      <c r="A33" s="197" t="s">
        <v>26</v>
      </c>
      <c r="B33" s="198"/>
      <c r="C33" s="158"/>
      <c r="D33" s="29" t="e">
        <f t="shared" si="0"/>
        <v>#DIV/0!</v>
      </c>
      <c r="E33" s="29"/>
      <c r="F33" s="155">
        <f t="shared" si="1"/>
        <v>0</v>
      </c>
    </row>
    <row r="34" spans="1:6" ht="15">
      <c r="A34" s="197" t="s">
        <v>27</v>
      </c>
      <c r="B34" s="198">
        <v>6.5</v>
      </c>
      <c r="C34" s="158">
        <v>1.51</v>
      </c>
      <c r="D34" s="29">
        <f t="shared" si="0"/>
        <v>23.23076923076923</v>
      </c>
      <c r="E34" s="29">
        <v>6.4</v>
      </c>
      <c r="F34" s="155">
        <f t="shared" si="1"/>
        <v>-4.890000000000001</v>
      </c>
    </row>
    <row r="35" spans="1:6" ht="15">
      <c r="A35" s="197" t="s">
        <v>28</v>
      </c>
      <c r="B35" s="198">
        <v>20.1</v>
      </c>
      <c r="C35" s="158">
        <v>12.5</v>
      </c>
      <c r="D35" s="29">
        <f t="shared" si="0"/>
        <v>62.189054726368155</v>
      </c>
      <c r="E35" s="29">
        <v>20.7</v>
      </c>
      <c r="F35" s="155">
        <f t="shared" si="1"/>
        <v>-8.2</v>
      </c>
    </row>
    <row r="36" spans="1:6" s="194" customFormat="1" ht="15.75">
      <c r="A36" s="195" t="s">
        <v>93</v>
      </c>
      <c r="B36" s="196">
        <v>5982.896</v>
      </c>
      <c r="C36" s="161">
        <f>SUM(C37:C43)</f>
        <v>6266.166</v>
      </c>
      <c r="D36" s="28">
        <f t="shared" si="0"/>
        <v>104.73466361441015</v>
      </c>
      <c r="E36" s="28">
        <v>6045.9</v>
      </c>
      <c r="F36" s="118">
        <f>SUM(F37:F43)</f>
        <v>220.26600000000016</v>
      </c>
    </row>
    <row r="37" spans="1:6" ht="15">
      <c r="A37" s="197" t="s">
        <v>63</v>
      </c>
      <c r="B37" s="198">
        <v>98.1</v>
      </c>
      <c r="C37" s="158">
        <v>101.7</v>
      </c>
      <c r="D37" s="29">
        <f t="shared" si="0"/>
        <v>103.6697247706422</v>
      </c>
      <c r="E37" s="29">
        <v>93.2</v>
      </c>
      <c r="F37" s="155">
        <f t="shared" si="1"/>
        <v>8.5</v>
      </c>
    </row>
    <row r="38" spans="1:6" ht="15">
      <c r="A38" s="197" t="s">
        <v>67</v>
      </c>
      <c r="B38" s="198">
        <v>174</v>
      </c>
      <c r="C38" s="158">
        <v>186.6</v>
      </c>
      <c r="D38" s="29">
        <f t="shared" si="0"/>
        <v>107.24137931034483</v>
      </c>
      <c r="E38" s="29">
        <v>173.8</v>
      </c>
      <c r="F38" s="155">
        <f t="shared" si="1"/>
        <v>12.799999999999983</v>
      </c>
    </row>
    <row r="39" spans="1:6" ht="15">
      <c r="A39" s="197" t="s">
        <v>101</v>
      </c>
      <c r="B39" s="198">
        <v>444.9</v>
      </c>
      <c r="C39" s="158">
        <v>441.966</v>
      </c>
      <c r="D39" s="29">
        <f>C39/B39*100</f>
        <v>99.34052596089009</v>
      </c>
      <c r="E39" s="245">
        <v>437.8</v>
      </c>
      <c r="F39" s="155">
        <f>C39-E39</f>
        <v>4.165999999999997</v>
      </c>
    </row>
    <row r="40" spans="1:6" ht="15">
      <c r="A40" s="197" t="s">
        <v>30</v>
      </c>
      <c r="B40" s="198">
        <v>1541</v>
      </c>
      <c r="C40" s="158">
        <v>1591</v>
      </c>
      <c r="D40" s="29">
        <f t="shared" si="0"/>
        <v>103.24464633354964</v>
      </c>
      <c r="E40" s="29">
        <v>1571.4</v>
      </c>
      <c r="F40" s="155">
        <f t="shared" si="1"/>
        <v>19.59999999999991</v>
      </c>
    </row>
    <row r="41" spans="1:6" ht="15" hidden="1">
      <c r="A41" s="197" t="s">
        <v>31</v>
      </c>
      <c r="B41" s="198">
        <v>2.3</v>
      </c>
      <c r="C41" s="158"/>
      <c r="D41" s="29">
        <f t="shared" si="0"/>
        <v>0</v>
      </c>
      <c r="E41" s="29">
        <v>2.5</v>
      </c>
      <c r="F41" s="155">
        <f t="shared" si="1"/>
        <v>-2.5</v>
      </c>
    </row>
    <row r="42" spans="1:6" ht="15">
      <c r="A42" s="197" t="s">
        <v>32</v>
      </c>
      <c r="B42" s="198">
        <v>1422</v>
      </c>
      <c r="C42" s="158">
        <v>1431.5</v>
      </c>
      <c r="D42" s="29">
        <f t="shared" si="0"/>
        <v>100.66807313642757</v>
      </c>
      <c r="E42" s="29">
        <v>1408.6</v>
      </c>
      <c r="F42" s="155">
        <f t="shared" si="1"/>
        <v>22.90000000000009</v>
      </c>
    </row>
    <row r="43" spans="1:6" ht="15">
      <c r="A43" s="197" t="s">
        <v>33</v>
      </c>
      <c r="B43" s="198">
        <v>2300</v>
      </c>
      <c r="C43" s="158">
        <v>2513.4</v>
      </c>
      <c r="D43" s="29">
        <f t="shared" si="0"/>
        <v>109.27826086956523</v>
      </c>
      <c r="E43" s="29">
        <v>2358.6</v>
      </c>
      <c r="F43" s="155">
        <f t="shared" si="1"/>
        <v>154.80000000000018</v>
      </c>
    </row>
    <row r="44" spans="1:6" ht="15" hidden="1">
      <c r="A44" s="197" t="s">
        <v>102</v>
      </c>
      <c r="B44" s="198">
        <v>0.596</v>
      </c>
      <c r="C44" s="158"/>
      <c r="D44" s="29"/>
      <c r="E44" s="29"/>
      <c r="F44" s="155"/>
    </row>
    <row r="45" spans="1:6" s="194" customFormat="1" ht="15.75">
      <c r="A45" s="195" t="s">
        <v>98</v>
      </c>
      <c r="B45" s="196">
        <v>2265.7999999999997</v>
      </c>
      <c r="C45" s="161">
        <f>SUM(C46:C52)</f>
        <v>2233.5499999999997</v>
      </c>
      <c r="D45" s="28">
        <f t="shared" si="0"/>
        <v>98.57666166475417</v>
      </c>
      <c r="E45" s="28">
        <v>2226</v>
      </c>
      <c r="F45" s="118">
        <f t="shared" si="1"/>
        <v>7.549999999999727</v>
      </c>
    </row>
    <row r="46" spans="1:6" ht="15">
      <c r="A46" s="197" t="s">
        <v>64</v>
      </c>
      <c r="B46" s="198">
        <v>89</v>
      </c>
      <c r="C46" s="158">
        <v>54.5</v>
      </c>
      <c r="D46" s="29">
        <f t="shared" si="0"/>
        <v>61.23595505617978</v>
      </c>
      <c r="E46" s="29">
        <v>68.4</v>
      </c>
      <c r="F46" s="155">
        <f t="shared" si="1"/>
        <v>-13.900000000000006</v>
      </c>
    </row>
    <row r="47" spans="1:6" ht="15">
      <c r="A47" s="197" t="s">
        <v>65</v>
      </c>
      <c r="B47" s="198">
        <v>24</v>
      </c>
      <c r="C47" s="158">
        <v>25.2</v>
      </c>
      <c r="D47" s="29">
        <f t="shared" si="0"/>
        <v>105</v>
      </c>
      <c r="E47" s="29">
        <v>12.5</v>
      </c>
      <c r="F47" s="155">
        <f t="shared" si="1"/>
        <v>12.7</v>
      </c>
    </row>
    <row r="48" spans="1:6" ht="15">
      <c r="A48" s="197" t="s">
        <v>66</v>
      </c>
      <c r="B48" s="198">
        <v>44</v>
      </c>
      <c r="C48" s="158">
        <v>34.8</v>
      </c>
      <c r="D48" s="29">
        <f t="shared" si="0"/>
        <v>79.0909090909091</v>
      </c>
      <c r="E48" s="29">
        <v>31.7</v>
      </c>
      <c r="F48" s="155">
        <f>C48-E48</f>
        <v>3.099999999999998</v>
      </c>
    </row>
    <row r="49" spans="1:6" ht="15">
      <c r="A49" s="197" t="s">
        <v>29</v>
      </c>
      <c r="B49" s="198">
        <v>20.1</v>
      </c>
      <c r="C49" s="158">
        <v>10.657</v>
      </c>
      <c r="D49" s="29">
        <f t="shared" si="0"/>
        <v>53.01990049751243</v>
      </c>
      <c r="E49" s="29">
        <v>13.7</v>
      </c>
      <c r="F49" s="155">
        <f>C49-E49</f>
        <v>-3.0429999999999993</v>
      </c>
    </row>
    <row r="50" spans="1:6" ht="15">
      <c r="A50" s="197" t="s">
        <v>127</v>
      </c>
      <c r="B50" s="198">
        <v>32.4</v>
      </c>
      <c r="C50" s="158">
        <v>24.7</v>
      </c>
      <c r="D50" s="29">
        <f t="shared" si="0"/>
        <v>76.23456790123457</v>
      </c>
      <c r="E50" s="29">
        <v>35.1</v>
      </c>
      <c r="F50" s="155">
        <f>C50-E50</f>
        <v>-10.400000000000002</v>
      </c>
    </row>
    <row r="51" spans="1:6" ht="15">
      <c r="A51" s="197" t="s">
        <v>69</v>
      </c>
      <c r="B51" s="198">
        <v>104.7</v>
      </c>
      <c r="C51" s="158">
        <v>132.093</v>
      </c>
      <c r="D51" s="29">
        <f t="shared" si="0"/>
        <v>126.16332378223494</v>
      </c>
      <c r="E51" s="29">
        <v>117.6</v>
      </c>
      <c r="F51" s="155">
        <f>C51-E51</f>
        <v>14.492999999999995</v>
      </c>
    </row>
    <row r="52" spans="1:6" ht="15">
      <c r="A52" s="197" t="s">
        <v>128</v>
      </c>
      <c r="B52" s="198">
        <v>1951.6</v>
      </c>
      <c r="C52" s="158">
        <v>1951.6</v>
      </c>
      <c r="D52" s="29">
        <f t="shared" si="0"/>
        <v>100</v>
      </c>
      <c r="E52" s="29">
        <v>1947</v>
      </c>
      <c r="F52" s="155">
        <f>C52-E52</f>
        <v>4.599999999999909</v>
      </c>
    </row>
    <row r="53" spans="1:6" s="194" customFormat="1" ht="15.75">
      <c r="A53" s="195" t="s">
        <v>34</v>
      </c>
      <c r="B53" s="196">
        <v>4764.7</v>
      </c>
      <c r="C53" s="161">
        <f>SUM(C54:C67)</f>
        <v>4311.6900000000005</v>
      </c>
      <c r="D53" s="28">
        <f t="shared" si="0"/>
        <v>90.4923709782358</v>
      </c>
      <c r="E53" s="28">
        <v>4583</v>
      </c>
      <c r="F53" s="118">
        <f t="shared" si="1"/>
        <v>-271.3099999999995</v>
      </c>
    </row>
    <row r="54" spans="1:6" ht="15">
      <c r="A54" s="197" t="s">
        <v>70</v>
      </c>
      <c r="B54" s="198">
        <v>450.9</v>
      </c>
      <c r="C54" s="158">
        <v>457</v>
      </c>
      <c r="D54" s="29">
        <f t="shared" si="0"/>
        <v>101.35284985584387</v>
      </c>
      <c r="E54" s="29">
        <v>365</v>
      </c>
      <c r="F54" s="155">
        <f t="shared" si="1"/>
        <v>92</v>
      </c>
    </row>
    <row r="55" spans="1:6" ht="15">
      <c r="A55" s="197" t="s">
        <v>71</v>
      </c>
      <c r="B55" s="198">
        <v>41</v>
      </c>
      <c r="C55" s="158">
        <v>31.621</v>
      </c>
      <c r="D55" s="29">
        <f t="shared" si="0"/>
        <v>77.12439024390244</v>
      </c>
      <c r="E55" s="29">
        <v>39.9</v>
      </c>
      <c r="F55" s="155">
        <f t="shared" si="1"/>
        <v>-8.279</v>
      </c>
    </row>
    <row r="56" spans="1:6" ht="15">
      <c r="A56" s="197" t="s">
        <v>72</v>
      </c>
      <c r="B56" s="198">
        <v>180</v>
      </c>
      <c r="C56" s="158">
        <v>172.657</v>
      </c>
      <c r="D56" s="29">
        <f t="shared" si="0"/>
        <v>95.92055555555557</v>
      </c>
      <c r="E56" s="29">
        <v>180</v>
      </c>
      <c r="F56" s="155">
        <f t="shared" si="1"/>
        <v>-7.342999999999989</v>
      </c>
    </row>
    <row r="57" spans="1:6" ht="15">
      <c r="A57" s="197" t="s">
        <v>73</v>
      </c>
      <c r="B57" s="198">
        <v>584</v>
      </c>
      <c r="C57" s="158">
        <v>502</v>
      </c>
      <c r="D57" s="29">
        <f t="shared" si="0"/>
        <v>85.95890410958904</v>
      </c>
      <c r="E57" s="29">
        <v>585.1</v>
      </c>
      <c r="F57" s="155">
        <f t="shared" si="1"/>
        <v>-83.10000000000002</v>
      </c>
    </row>
    <row r="58" spans="1:6" ht="15">
      <c r="A58" s="197" t="s">
        <v>74</v>
      </c>
      <c r="B58" s="198">
        <v>79</v>
      </c>
      <c r="C58" s="158">
        <v>61.773</v>
      </c>
      <c r="D58" s="29">
        <f t="shared" si="0"/>
        <v>78.19367088607595</v>
      </c>
      <c r="E58" s="29">
        <v>80.1</v>
      </c>
      <c r="F58" s="155">
        <f t="shared" si="1"/>
        <v>-18.32699999999999</v>
      </c>
    </row>
    <row r="59" spans="1:6" ht="15">
      <c r="A59" s="197" t="s">
        <v>35</v>
      </c>
      <c r="B59" s="198">
        <v>80</v>
      </c>
      <c r="C59" s="158">
        <v>80.2</v>
      </c>
      <c r="D59" s="29">
        <f t="shared" si="0"/>
        <v>100.25</v>
      </c>
      <c r="E59" s="29">
        <v>92.5</v>
      </c>
      <c r="F59" s="155">
        <f t="shared" si="1"/>
        <v>-12.299999999999997</v>
      </c>
    </row>
    <row r="60" spans="1:6" ht="15">
      <c r="A60" s="197" t="s">
        <v>94</v>
      </c>
      <c r="B60" s="198">
        <v>28</v>
      </c>
      <c r="C60" s="158">
        <v>16.92</v>
      </c>
      <c r="D60" s="29">
        <f>C60/B60*100</f>
        <v>60.42857142857143</v>
      </c>
      <c r="E60" s="29">
        <v>27.9</v>
      </c>
      <c r="F60" s="155">
        <f>C60-E60</f>
        <v>-10.979999999999997</v>
      </c>
    </row>
    <row r="61" spans="1:6" ht="15">
      <c r="A61" s="197" t="s">
        <v>36</v>
      </c>
      <c r="B61" s="198">
        <v>85.4</v>
      </c>
      <c r="C61" s="158">
        <v>77.9</v>
      </c>
      <c r="D61" s="29">
        <f t="shared" si="0"/>
        <v>91.21779859484778</v>
      </c>
      <c r="E61" s="29">
        <v>88.4</v>
      </c>
      <c r="F61" s="155">
        <f t="shared" si="1"/>
        <v>-10.5</v>
      </c>
    </row>
    <row r="62" spans="1:6" ht="15">
      <c r="A62" s="197" t="s">
        <v>75</v>
      </c>
      <c r="B62" s="198">
        <v>205.2</v>
      </c>
      <c r="C62" s="158">
        <v>205.9</v>
      </c>
      <c r="D62" s="29">
        <f t="shared" si="0"/>
        <v>100.34113060428851</v>
      </c>
      <c r="E62" s="29">
        <v>203.7</v>
      </c>
      <c r="F62" s="155">
        <f t="shared" si="1"/>
        <v>2.200000000000017</v>
      </c>
    </row>
    <row r="63" spans="1:6" ht="15">
      <c r="A63" s="197" t="s">
        <v>37</v>
      </c>
      <c r="B63" s="198">
        <v>800</v>
      </c>
      <c r="C63" s="158">
        <v>635.6</v>
      </c>
      <c r="D63" s="29">
        <f t="shared" si="0"/>
        <v>79.45</v>
      </c>
      <c r="E63" s="29">
        <v>701</v>
      </c>
      <c r="F63" s="155">
        <f t="shared" si="1"/>
        <v>-65.39999999999998</v>
      </c>
    </row>
    <row r="64" spans="1:6" ht="15">
      <c r="A64" s="197" t="s">
        <v>38</v>
      </c>
      <c r="B64" s="198">
        <v>322</v>
      </c>
      <c r="C64" s="158">
        <v>322</v>
      </c>
      <c r="D64" s="29">
        <f t="shared" si="0"/>
        <v>100</v>
      </c>
      <c r="E64" s="29">
        <v>321.5</v>
      </c>
      <c r="F64" s="155">
        <f t="shared" si="1"/>
        <v>0.5</v>
      </c>
    </row>
    <row r="65" spans="1:6" ht="15">
      <c r="A65" s="197" t="s">
        <v>39</v>
      </c>
      <c r="B65" s="198">
        <v>415</v>
      </c>
      <c r="C65" s="158">
        <v>386.3</v>
      </c>
      <c r="D65" s="29">
        <f t="shared" si="0"/>
        <v>93.0843373493976</v>
      </c>
      <c r="E65" s="29">
        <v>431</v>
      </c>
      <c r="F65" s="155">
        <f t="shared" si="1"/>
        <v>-44.69999999999999</v>
      </c>
    </row>
    <row r="66" spans="1:6" ht="15">
      <c r="A66" s="197" t="s">
        <v>40</v>
      </c>
      <c r="B66" s="198">
        <v>1236.3</v>
      </c>
      <c r="C66" s="158">
        <v>1075.2</v>
      </c>
      <c r="D66" s="29">
        <f t="shared" si="0"/>
        <v>86.96918223732104</v>
      </c>
      <c r="E66" s="29">
        <v>1200</v>
      </c>
      <c r="F66" s="155">
        <f t="shared" si="1"/>
        <v>-124.79999999999995</v>
      </c>
    </row>
    <row r="67" spans="1:6" ht="15">
      <c r="A67" s="197" t="s">
        <v>41</v>
      </c>
      <c r="B67" s="198">
        <v>257.9</v>
      </c>
      <c r="C67" s="158">
        <v>286.619</v>
      </c>
      <c r="D67" s="29">
        <f t="shared" si="0"/>
        <v>111.13571151609153</v>
      </c>
      <c r="E67" s="29">
        <v>266.8</v>
      </c>
      <c r="F67" s="155">
        <f t="shared" si="1"/>
        <v>19.819000000000017</v>
      </c>
    </row>
    <row r="68" spans="1:6" s="194" customFormat="1" ht="15.75">
      <c r="A68" s="195" t="s">
        <v>76</v>
      </c>
      <c r="B68" s="196">
        <v>66.1</v>
      </c>
      <c r="C68" s="161">
        <f>SUM(C69:C74)</f>
        <v>71.344</v>
      </c>
      <c r="D68" s="28">
        <f t="shared" si="0"/>
        <v>107.93343419062028</v>
      </c>
      <c r="E68" s="28">
        <v>70.312</v>
      </c>
      <c r="F68" s="118">
        <f t="shared" si="1"/>
        <v>1.0319999999999965</v>
      </c>
    </row>
    <row r="69" spans="1:6" ht="15">
      <c r="A69" s="197" t="s">
        <v>77</v>
      </c>
      <c r="B69" s="198">
        <v>23</v>
      </c>
      <c r="C69" s="158">
        <v>28.4</v>
      </c>
      <c r="D69" s="29">
        <f t="shared" si="0"/>
        <v>123.47826086956522</v>
      </c>
      <c r="E69" s="29">
        <v>23.37</v>
      </c>
      <c r="F69" s="155">
        <f t="shared" si="1"/>
        <v>5.029999999999998</v>
      </c>
    </row>
    <row r="70" spans="1:6" ht="15">
      <c r="A70" s="197" t="s">
        <v>42</v>
      </c>
      <c r="B70" s="198">
        <v>12</v>
      </c>
      <c r="C70" s="158">
        <v>9.134</v>
      </c>
      <c r="D70" s="29">
        <f t="shared" si="0"/>
        <v>76.11666666666666</v>
      </c>
      <c r="E70" s="29">
        <v>11.472</v>
      </c>
      <c r="F70" s="155">
        <f t="shared" si="1"/>
        <v>-2.337999999999999</v>
      </c>
    </row>
    <row r="71" spans="1:6" ht="15">
      <c r="A71" s="197" t="s">
        <v>43</v>
      </c>
      <c r="B71" s="198">
        <v>10.5</v>
      </c>
      <c r="C71" s="158">
        <v>11</v>
      </c>
      <c r="D71" s="29">
        <f t="shared" si="0"/>
        <v>104.76190476190477</v>
      </c>
      <c r="E71" s="29">
        <v>13.6</v>
      </c>
      <c r="F71" s="155">
        <f t="shared" si="1"/>
        <v>-2.5999999999999996</v>
      </c>
    </row>
    <row r="72" spans="1:6" ht="15" hidden="1">
      <c r="A72" s="197" t="s">
        <v>129</v>
      </c>
      <c r="B72" s="198"/>
      <c r="C72" s="158"/>
      <c r="D72" s="29" t="e">
        <f aca="true" t="shared" si="2" ref="D72:D102">C72/B72*100</f>
        <v>#DIV/0!</v>
      </c>
      <c r="E72" s="29"/>
      <c r="F72" s="155">
        <f aca="true" t="shared" si="3" ref="F72:F102">C72-E72</f>
        <v>0</v>
      </c>
    </row>
    <row r="73" spans="1:6" ht="15" hidden="1">
      <c r="A73" s="197" t="s">
        <v>130</v>
      </c>
      <c r="B73" s="198"/>
      <c r="C73" s="158"/>
      <c r="D73" s="29" t="e">
        <f t="shared" si="2"/>
        <v>#DIV/0!</v>
      </c>
      <c r="E73" s="29"/>
      <c r="F73" s="155">
        <f t="shared" si="3"/>
        <v>0</v>
      </c>
    </row>
    <row r="74" spans="1:6" ht="15">
      <c r="A74" s="197" t="s">
        <v>44</v>
      </c>
      <c r="B74" s="198">
        <v>20.6</v>
      </c>
      <c r="C74" s="158">
        <v>22.81</v>
      </c>
      <c r="D74" s="29">
        <f t="shared" si="2"/>
        <v>110.7281553398058</v>
      </c>
      <c r="E74" s="29">
        <v>21.87</v>
      </c>
      <c r="F74" s="155">
        <f t="shared" si="3"/>
        <v>0.9399999999999977</v>
      </c>
    </row>
    <row r="75" spans="1:6" s="194" customFormat="1" ht="15.75">
      <c r="A75" s="195" t="s">
        <v>45</v>
      </c>
      <c r="B75" s="196">
        <v>368.8</v>
      </c>
      <c r="C75" s="161">
        <f>SUM(C76:C89)</f>
        <v>310.126</v>
      </c>
      <c r="D75" s="28">
        <f t="shared" si="2"/>
        <v>84.0905639913232</v>
      </c>
      <c r="E75" s="28">
        <v>367.90000000000003</v>
      </c>
      <c r="F75" s="118">
        <f t="shared" si="3"/>
        <v>-57.77400000000006</v>
      </c>
    </row>
    <row r="76" spans="1:6" ht="15" hidden="1">
      <c r="A76" s="197" t="s">
        <v>80</v>
      </c>
      <c r="B76" s="198"/>
      <c r="C76" s="158"/>
      <c r="D76" s="29" t="e">
        <f t="shared" si="2"/>
        <v>#DIV/0!</v>
      </c>
      <c r="E76" s="29"/>
      <c r="F76" s="155">
        <f t="shared" si="3"/>
        <v>0</v>
      </c>
    </row>
    <row r="77" spans="1:6" ht="15" hidden="1">
      <c r="A77" s="197" t="s">
        <v>81</v>
      </c>
      <c r="B77" s="198"/>
      <c r="C77" s="158"/>
      <c r="D77" s="29" t="e">
        <f t="shared" si="2"/>
        <v>#DIV/0!</v>
      </c>
      <c r="E77" s="29"/>
      <c r="F77" s="155">
        <f t="shared" si="3"/>
        <v>0</v>
      </c>
    </row>
    <row r="78" spans="1:6" ht="15" hidden="1">
      <c r="A78" s="197" t="s">
        <v>82</v>
      </c>
      <c r="B78" s="198"/>
      <c r="C78" s="158"/>
      <c r="D78" s="29" t="e">
        <f t="shared" si="2"/>
        <v>#DIV/0!</v>
      </c>
      <c r="E78" s="29"/>
      <c r="F78" s="155">
        <f t="shared" si="3"/>
        <v>0</v>
      </c>
    </row>
    <row r="79" spans="1:6" ht="15" hidden="1">
      <c r="A79" s="197" t="s">
        <v>83</v>
      </c>
      <c r="B79" s="198"/>
      <c r="C79" s="158"/>
      <c r="D79" s="29" t="e">
        <f t="shared" si="2"/>
        <v>#DIV/0!</v>
      </c>
      <c r="E79" s="29"/>
      <c r="F79" s="155">
        <f t="shared" si="3"/>
        <v>0</v>
      </c>
    </row>
    <row r="80" spans="1:6" ht="15">
      <c r="A80" s="197" t="s">
        <v>46</v>
      </c>
      <c r="B80" s="198">
        <v>190</v>
      </c>
      <c r="C80" s="158">
        <v>160.1</v>
      </c>
      <c r="D80" s="29">
        <f t="shared" si="2"/>
        <v>84.26315789473684</v>
      </c>
      <c r="E80" s="29">
        <v>184.5</v>
      </c>
      <c r="F80" s="155">
        <f t="shared" si="3"/>
        <v>-24.400000000000006</v>
      </c>
    </row>
    <row r="81" spans="1:6" ht="15">
      <c r="A81" s="197" t="s">
        <v>47</v>
      </c>
      <c r="B81" s="198">
        <v>21.6</v>
      </c>
      <c r="C81" s="158">
        <v>20.38</v>
      </c>
      <c r="D81" s="29">
        <f t="shared" si="2"/>
        <v>94.35185185185185</v>
      </c>
      <c r="E81" s="29">
        <v>17.7</v>
      </c>
      <c r="F81" s="155">
        <f t="shared" si="3"/>
        <v>2.6799999999999997</v>
      </c>
    </row>
    <row r="82" spans="1:6" ht="15" hidden="1">
      <c r="A82" s="197" t="s">
        <v>131</v>
      </c>
      <c r="B82" s="198"/>
      <c r="C82" s="158"/>
      <c r="D82" s="29" t="e">
        <f t="shared" si="2"/>
        <v>#DIV/0!</v>
      </c>
      <c r="E82" s="29"/>
      <c r="F82" s="155">
        <f t="shared" si="3"/>
        <v>0</v>
      </c>
    </row>
    <row r="83" spans="1:6" ht="15" hidden="1">
      <c r="A83" s="197" t="s">
        <v>132</v>
      </c>
      <c r="B83" s="198"/>
      <c r="C83" s="158"/>
      <c r="D83" s="29" t="e">
        <f t="shared" si="2"/>
        <v>#DIV/0!</v>
      </c>
      <c r="E83" s="29"/>
      <c r="F83" s="155">
        <f t="shared" si="3"/>
        <v>0</v>
      </c>
    </row>
    <row r="84" spans="1:6" ht="15">
      <c r="A84" s="197" t="s">
        <v>48</v>
      </c>
      <c r="B84" s="198">
        <v>2.1</v>
      </c>
      <c r="C84" s="158">
        <v>1.2</v>
      </c>
      <c r="D84" s="29">
        <f t="shared" si="2"/>
        <v>57.14285714285714</v>
      </c>
      <c r="E84" s="29">
        <v>1.7</v>
      </c>
      <c r="F84" s="155">
        <f t="shared" si="3"/>
        <v>-0.5</v>
      </c>
    </row>
    <row r="85" spans="1:6" ht="15" hidden="1">
      <c r="A85" s="197" t="s">
        <v>133</v>
      </c>
      <c r="B85" s="198"/>
      <c r="C85" s="158"/>
      <c r="D85" s="29" t="e">
        <f t="shared" si="2"/>
        <v>#DIV/0!</v>
      </c>
      <c r="E85" s="29"/>
      <c r="F85" s="155">
        <f t="shared" si="3"/>
        <v>0</v>
      </c>
    </row>
    <row r="86" spans="1:6" ht="15">
      <c r="A86" s="197" t="s">
        <v>49</v>
      </c>
      <c r="B86" s="198">
        <v>68</v>
      </c>
      <c r="C86" s="158">
        <v>55.046</v>
      </c>
      <c r="D86" s="29">
        <f t="shared" si="2"/>
        <v>80.95</v>
      </c>
      <c r="E86" s="29">
        <v>68.8</v>
      </c>
      <c r="F86" s="155">
        <f t="shared" si="3"/>
        <v>-13.753999999999998</v>
      </c>
    </row>
    <row r="87" spans="1:6" ht="15">
      <c r="A87" s="197" t="s">
        <v>50</v>
      </c>
      <c r="B87" s="198">
        <v>60</v>
      </c>
      <c r="C87" s="158">
        <v>47.9</v>
      </c>
      <c r="D87" s="29">
        <f t="shared" si="2"/>
        <v>79.83333333333333</v>
      </c>
      <c r="E87" s="29">
        <v>68.9</v>
      </c>
      <c r="F87" s="155">
        <f t="shared" si="3"/>
        <v>-21.000000000000007</v>
      </c>
    </row>
    <row r="88" spans="1:6" ht="15">
      <c r="A88" s="197" t="s">
        <v>51</v>
      </c>
      <c r="B88" s="198">
        <v>14.8</v>
      </c>
      <c r="C88" s="158">
        <v>14.8</v>
      </c>
      <c r="D88" s="29">
        <f t="shared" si="2"/>
        <v>100</v>
      </c>
      <c r="E88" s="29">
        <v>15.5</v>
      </c>
      <c r="F88" s="155">
        <f t="shared" si="3"/>
        <v>-0.6999999999999993</v>
      </c>
    </row>
    <row r="89" spans="1:6" ht="15">
      <c r="A89" s="197" t="s">
        <v>52</v>
      </c>
      <c r="B89" s="198">
        <v>12.3</v>
      </c>
      <c r="C89" s="158">
        <v>10.7</v>
      </c>
      <c r="D89" s="29">
        <f t="shared" si="2"/>
        <v>86.99186991869917</v>
      </c>
      <c r="E89" s="29">
        <v>10.8</v>
      </c>
      <c r="F89" s="155">
        <f t="shared" si="3"/>
        <v>-0.10000000000000142</v>
      </c>
    </row>
    <row r="90" spans="1:6" ht="15" hidden="1">
      <c r="A90" s="197" t="s">
        <v>97</v>
      </c>
      <c r="B90" s="198"/>
      <c r="C90" s="158"/>
      <c r="D90" s="29" t="e">
        <f t="shared" si="2"/>
        <v>#DIV/0!</v>
      </c>
      <c r="E90" s="29"/>
      <c r="F90" s="155">
        <f t="shared" si="3"/>
        <v>0</v>
      </c>
    </row>
    <row r="91" spans="1:7" ht="15.75" hidden="1">
      <c r="A91" s="197" t="s">
        <v>134</v>
      </c>
      <c r="B91" s="198"/>
      <c r="C91" s="158"/>
      <c r="D91" s="29" t="e">
        <f t="shared" si="2"/>
        <v>#DIV/0!</v>
      </c>
      <c r="E91" s="29"/>
      <c r="F91" s="155">
        <f t="shared" si="3"/>
        <v>0</v>
      </c>
      <c r="G91" s="118"/>
    </row>
    <row r="92" spans="1:6" s="194" customFormat="1" ht="15.75">
      <c r="A92" s="195" t="s">
        <v>53</v>
      </c>
      <c r="B92" s="196">
        <v>0.2</v>
      </c>
      <c r="C92" s="161">
        <f>SUM(C94:C96)</f>
        <v>0.43</v>
      </c>
      <c r="D92" s="28">
        <f t="shared" si="2"/>
        <v>215</v>
      </c>
      <c r="E92" s="28">
        <v>0</v>
      </c>
      <c r="F92" s="118">
        <f t="shared" si="3"/>
        <v>0.43</v>
      </c>
    </row>
    <row r="93" spans="1:6" ht="15" hidden="1">
      <c r="A93" s="197" t="s">
        <v>88</v>
      </c>
      <c r="B93" s="198"/>
      <c r="C93" s="158">
        <v>0</v>
      </c>
      <c r="D93" s="29" t="e">
        <f t="shared" si="2"/>
        <v>#DIV/0!</v>
      </c>
      <c r="E93" s="29">
        <v>0</v>
      </c>
      <c r="F93" s="155">
        <f t="shared" si="3"/>
        <v>0</v>
      </c>
    </row>
    <row r="94" spans="1:6" ht="15">
      <c r="A94" s="202" t="s">
        <v>54</v>
      </c>
      <c r="B94" s="203">
        <v>0.2</v>
      </c>
      <c r="C94" s="227">
        <v>0.43</v>
      </c>
      <c r="D94" s="30">
        <f t="shared" si="2"/>
        <v>215</v>
      </c>
      <c r="E94" s="30"/>
      <c r="F94" s="246">
        <f t="shared" si="3"/>
        <v>0.43</v>
      </c>
    </row>
    <row r="95" spans="1:6" ht="15" hidden="1">
      <c r="A95" s="207" t="s">
        <v>55</v>
      </c>
      <c r="B95" s="208"/>
      <c r="C95" s="209"/>
      <c r="D95" s="210" t="e">
        <f t="shared" si="2"/>
        <v>#DIV/0!</v>
      </c>
      <c r="E95" s="210"/>
      <c r="F95" s="211">
        <f t="shared" si="3"/>
        <v>0</v>
      </c>
    </row>
    <row r="96" spans="1:6" ht="15" hidden="1">
      <c r="A96" s="197" t="s">
        <v>56</v>
      </c>
      <c r="B96" s="198"/>
      <c r="C96" s="199"/>
      <c r="D96" s="200" t="e">
        <f t="shared" si="2"/>
        <v>#DIV/0!</v>
      </c>
      <c r="E96" s="200"/>
      <c r="F96" s="201">
        <f t="shared" si="3"/>
        <v>0</v>
      </c>
    </row>
    <row r="97" spans="1:6" ht="15" hidden="1">
      <c r="A97" s="197" t="s">
        <v>57</v>
      </c>
      <c r="B97" s="198"/>
      <c r="C97" s="199"/>
      <c r="D97" s="200" t="e">
        <f t="shared" si="2"/>
        <v>#DIV/0!</v>
      </c>
      <c r="E97" s="200"/>
      <c r="F97" s="201">
        <f t="shared" si="3"/>
        <v>0</v>
      </c>
    </row>
    <row r="98" spans="1:6" ht="15" hidden="1">
      <c r="A98" s="197" t="s">
        <v>135</v>
      </c>
      <c r="B98" s="198"/>
      <c r="C98" s="199"/>
      <c r="D98" s="200" t="e">
        <f t="shared" si="2"/>
        <v>#DIV/0!</v>
      </c>
      <c r="E98" s="200"/>
      <c r="F98" s="201">
        <f t="shared" si="3"/>
        <v>0</v>
      </c>
    </row>
    <row r="99" spans="1:6" ht="15" hidden="1">
      <c r="A99" s="197" t="s">
        <v>58</v>
      </c>
      <c r="B99" s="198"/>
      <c r="C99" s="199"/>
      <c r="D99" s="200" t="e">
        <f t="shared" si="2"/>
        <v>#DIV/0!</v>
      </c>
      <c r="E99" s="200"/>
      <c r="F99" s="201">
        <f t="shared" si="3"/>
        <v>0</v>
      </c>
    </row>
    <row r="100" spans="1:6" ht="15" hidden="1">
      <c r="A100" s="197" t="s">
        <v>59</v>
      </c>
      <c r="B100" s="198"/>
      <c r="C100" s="199"/>
      <c r="D100" s="200" t="e">
        <f t="shared" si="2"/>
        <v>#DIV/0!</v>
      </c>
      <c r="E100" s="200"/>
      <c r="F100" s="201">
        <f t="shared" si="3"/>
        <v>0</v>
      </c>
    </row>
    <row r="101" spans="1:6" ht="15" hidden="1">
      <c r="A101" s="197" t="s">
        <v>90</v>
      </c>
      <c r="B101" s="198"/>
      <c r="C101" s="199"/>
      <c r="D101" s="200" t="e">
        <f t="shared" si="2"/>
        <v>#DIV/0!</v>
      </c>
      <c r="E101" s="200"/>
      <c r="F101" s="201">
        <f t="shared" si="3"/>
        <v>0</v>
      </c>
    </row>
    <row r="102" spans="1:6" ht="15" hidden="1">
      <c r="A102" s="202" t="s">
        <v>91</v>
      </c>
      <c r="B102" s="203"/>
      <c r="C102" s="204"/>
      <c r="D102" s="205" t="e">
        <f t="shared" si="2"/>
        <v>#DIV/0!</v>
      </c>
      <c r="E102" s="205"/>
      <c r="F102" s="206">
        <f t="shared" si="3"/>
        <v>0</v>
      </c>
    </row>
    <row r="104" ht="15">
      <c r="B104" s="212"/>
    </row>
  </sheetData>
  <sheetProtection/>
  <mergeCells count="5">
    <mergeCell ref="A1:F1"/>
    <mergeCell ref="A2:F2"/>
    <mergeCell ref="A3:A4"/>
    <mergeCell ref="B3:B4"/>
    <mergeCell ref="C3:F3"/>
  </mergeCells>
  <conditionalFormatting sqref="F72:F73 F98:F102 F77:F79 F82:F83 F85">
    <cfRule type="cellIs" priority="5" dxfId="6" operator="greaterThan" stopIfTrue="1">
      <formula>0</formula>
    </cfRule>
    <cfRule type="cellIs" priority="6" dxfId="7" operator="lessThan" stopIfTrue="1">
      <formula>0</formula>
    </cfRule>
  </conditionalFormatting>
  <conditionalFormatting sqref="G91">
    <cfRule type="cellIs" priority="3" dxfId="6" operator="greaterThan" stopIfTrue="1">
      <formula>0</formula>
    </cfRule>
    <cfRule type="cellIs" priority="4" dxfId="7" operator="lessThan" stopIfTrue="1">
      <formula>0</formula>
    </cfRule>
  </conditionalFormatting>
  <printOptions horizontalCentered="1"/>
  <pageMargins left="0.7086614173228347" right="0.31496062992125984" top="0" bottom="0" header="0.31496062992125984" footer="0.31496062992125984"/>
  <pageSetup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5"/>
  <sheetViews>
    <sheetView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79" sqref="N79"/>
    </sheetView>
  </sheetViews>
  <sheetFormatPr defaultColWidth="9.00390625" defaultRowHeight="12.75"/>
  <cols>
    <col min="1" max="1" width="35.125" style="54" customWidth="1"/>
    <col min="2" max="2" width="26.00390625" style="54" hidden="1" customWidth="1"/>
    <col min="3" max="3" width="31.375" style="54" hidden="1" customWidth="1"/>
    <col min="4" max="4" width="14.375" style="54" customWidth="1"/>
    <col min="5" max="5" width="13.375" style="54" bestFit="1" customWidth="1"/>
    <col min="6" max="6" width="11.75390625" style="54" customWidth="1"/>
    <col min="7" max="7" width="11.25390625" style="54" customWidth="1"/>
    <col min="8" max="8" width="12.00390625" style="54" customWidth="1"/>
    <col min="9" max="9" width="10.625" style="58" customWidth="1"/>
    <col min="10" max="10" width="12.125" style="54" customWidth="1"/>
    <col min="11" max="12" width="11.25390625" style="54" customWidth="1"/>
    <col min="13" max="13" width="10.25390625" style="54" customWidth="1"/>
    <col min="14" max="14" width="11.625" style="54" customWidth="1"/>
    <col min="15" max="15" width="14.25390625" style="54" customWidth="1"/>
    <col min="16" max="16" width="11.125" style="54" hidden="1" customWidth="1"/>
    <col min="17" max="17" width="11.875" style="54" customWidth="1"/>
    <col min="18" max="16384" width="9.125" style="54" customWidth="1"/>
  </cols>
  <sheetData>
    <row r="1" spans="1:14" ht="16.5">
      <c r="A1" s="50" t="s">
        <v>106</v>
      </c>
      <c r="B1" s="51"/>
      <c r="C1" s="51"/>
      <c r="D1" s="51"/>
      <c r="E1" s="52"/>
      <c r="F1" s="52"/>
      <c r="G1" s="52"/>
      <c r="H1" s="52"/>
      <c r="I1" s="52"/>
      <c r="J1" s="52"/>
      <c r="K1" s="52"/>
      <c r="L1" s="53"/>
      <c r="M1" s="53"/>
      <c r="N1" s="53"/>
    </row>
    <row r="2" spans="1:14" ht="15" customHeight="1">
      <c r="A2" s="50" t="str">
        <f>зерноск!A2</f>
        <v>по состоянию на 27 ноября 2017 года</v>
      </c>
      <c r="B2" s="51"/>
      <c r="C2" s="51"/>
      <c r="D2" s="51"/>
      <c r="E2" s="52"/>
      <c r="F2" s="52"/>
      <c r="G2" s="52"/>
      <c r="H2" s="52"/>
      <c r="I2" s="52"/>
      <c r="J2" s="52"/>
      <c r="K2" s="52"/>
      <c r="L2" s="53"/>
      <c r="M2" s="53"/>
      <c r="N2" s="53"/>
    </row>
    <row r="3" spans="1:14" ht="3" customHeight="1">
      <c r="A3" s="51"/>
      <c r="B3" s="51"/>
      <c r="C3" s="51"/>
      <c r="D3" s="51"/>
      <c r="E3" s="52"/>
      <c r="F3" s="52"/>
      <c r="G3" s="52"/>
      <c r="H3" s="52"/>
      <c r="I3" s="52"/>
      <c r="J3" s="52"/>
      <c r="K3" s="52"/>
      <c r="L3" s="53"/>
      <c r="M3" s="53"/>
      <c r="N3" s="53"/>
    </row>
    <row r="4" spans="1:18" s="58" customFormat="1" ht="37.5" customHeight="1">
      <c r="A4" s="389" t="s">
        <v>1</v>
      </c>
      <c r="B4" s="389" t="s">
        <v>138</v>
      </c>
      <c r="C4" s="397" t="s">
        <v>145</v>
      </c>
      <c r="D4" s="397" t="s">
        <v>146</v>
      </c>
      <c r="E4" s="389" t="s">
        <v>96</v>
      </c>
      <c r="F4" s="389"/>
      <c r="G4" s="390"/>
      <c r="H4" s="390"/>
      <c r="I4" s="389" t="s">
        <v>60</v>
      </c>
      <c r="J4" s="390"/>
      <c r="K4" s="390"/>
      <c r="L4" s="55"/>
      <c r="M4" s="56" t="s">
        <v>0</v>
      </c>
      <c r="N4" s="57"/>
      <c r="R4" s="62"/>
    </row>
    <row r="5" spans="1:14" s="58" customFormat="1" ht="42" customHeight="1">
      <c r="A5" s="392"/>
      <c r="B5" s="389"/>
      <c r="C5" s="398"/>
      <c r="D5" s="398"/>
      <c r="E5" s="370" t="s">
        <v>104</v>
      </c>
      <c r="F5" s="370" t="s">
        <v>109</v>
      </c>
      <c r="G5" s="370" t="s">
        <v>105</v>
      </c>
      <c r="H5" s="370" t="s">
        <v>103</v>
      </c>
      <c r="I5" s="370" t="s">
        <v>104</v>
      </c>
      <c r="J5" s="370" t="s">
        <v>105</v>
      </c>
      <c r="K5" s="370" t="s">
        <v>103</v>
      </c>
      <c r="L5" s="372" t="s">
        <v>104</v>
      </c>
      <c r="M5" s="370" t="s">
        <v>105</v>
      </c>
      <c r="N5" s="370" t="s">
        <v>103</v>
      </c>
    </row>
    <row r="6" spans="1:14" s="47" customFormat="1" ht="15.75">
      <c r="A6" s="164" t="s">
        <v>2</v>
      </c>
      <c r="B6" s="267">
        <v>27870.127</v>
      </c>
      <c r="C6" s="174">
        <f>C7+C26+C37+C46+C54+C69+C76+C93</f>
        <v>261.6625</v>
      </c>
      <c r="D6" s="174">
        <f>D7+D26+D37+D46+D54+D69+D76+D93</f>
        <v>27608.472500000003</v>
      </c>
      <c r="E6" s="174">
        <f>E7+E26+E37+E46+E54+E69+E76+E93</f>
        <v>27357.628</v>
      </c>
      <c r="F6" s="302">
        <f>E6/D6*100</f>
        <v>99.09142202633629</v>
      </c>
      <c r="G6" s="64">
        <v>27186.6446</v>
      </c>
      <c r="H6" s="65">
        <f aca="true" t="shared" si="0" ref="H6:H71">E6-G6</f>
        <v>170.98340000000098</v>
      </c>
      <c r="I6" s="174">
        <f>I7+I26+I37+I46+I54+I69+I76+I93</f>
        <v>88037.77970000001</v>
      </c>
      <c r="J6" s="64">
        <v>75829.548</v>
      </c>
      <c r="K6" s="65">
        <f>I6-J6</f>
        <v>12208.231700000018</v>
      </c>
      <c r="L6" s="179">
        <f>IF(E6&gt;0,I6/E6*10,"")</f>
        <v>32.18034096377069</v>
      </c>
      <c r="M6" s="302">
        <f>IF(G6&gt;0,J6/G6*10,"")</f>
        <v>27.892205572143315</v>
      </c>
      <c r="N6" s="65">
        <f>L6-M6</f>
        <v>4.288135391627375</v>
      </c>
    </row>
    <row r="7" spans="1:14" s="46" customFormat="1" ht="15.75">
      <c r="A7" s="165" t="s">
        <v>3</v>
      </c>
      <c r="B7" s="228">
        <v>4285.92</v>
      </c>
      <c r="C7" s="175">
        <f>SUM(C8:C24)</f>
        <v>55.418499999999995</v>
      </c>
      <c r="D7" s="175">
        <f>SUM(D8:D25)</f>
        <v>4230.501500000001</v>
      </c>
      <c r="E7" s="175">
        <f>SUM(E8:E24)</f>
        <v>4217.396999999999</v>
      </c>
      <c r="F7" s="41">
        <f aca="true" t="shared" si="1" ref="F7:F70">E7/D7*100</f>
        <v>99.6902376704038</v>
      </c>
      <c r="G7" s="67">
        <v>3976.564600000001</v>
      </c>
      <c r="H7" s="69">
        <f t="shared" si="0"/>
        <v>240.83239999999796</v>
      </c>
      <c r="I7" s="175">
        <f>SUM(I8:I24)</f>
        <v>19137.548000000003</v>
      </c>
      <c r="J7" s="67">
        <v>15044.555</v>
      </c>
      <c r="K7" s="69">
        <f aca="true" t="shared" si="2" ref="K7:K70">I7-J7</f>
        <v>4092.993000000002</v>
      </c>
      <c r="L7" s="44">
        <f aca="true" t="shared" si="3" ref="L7:L70">IF(E7&gt;0,I7/E7*10,"")</f>
        <v>45.377629850829805</v>
      </c>
      <c r="M7" s="41">
        <f aca="true" t="shared" si="4" ref="M7:M70">IF(G7&gt;0,J7/G7*10,"")</f>
        <v>37.83304563944465</v>
      </c>
      <c r="N7" s="69">
        <f>L7-M7</f>
        <v>7.544584211385157</v>
      </c>
    </row>
    <row r="8" spans="1:14" s="371" customFormat="1" ht="15">
      <c r="A8" s="77" t="s">
        <v>4</v>
      </c>
      <c r="B8" s="229">
        <v>397.121</v>
      </c>
      <c r="C8" s="238">
        <v>5.969</v>
      </c>
      <c r="D8" s="311">
        <f aca="true" t="shared" si="5" ref="D8:D36">B8-C8</f>
        <v>391.152</v>
      </c>
      <c r="E8" s="96">
        <v>389.5</v>
      </c>
      <c r="F8" s="75">
        <f t="shared" si="1"/>
        <v>99.57765779032192</v>
      </c>
      <c r="G8" s="68">
        <v>298.6056</v>
      </c>
      <c r="H8" s="103">
        <f t="shared" si="0"/>
        <v>90.89440000000002</v>
      </c>
      <c r="I8" s="96">
        <v>2111.1</v>
      </c>
      <c r="J8" s="68">
        <v>1381.6</v>
      </c>
      <c r="K8" s="103">
        <f t="shared" si="2"/>
        <v>729.5</v>
      </c>
      <c r="L8" s="74">
        <f t="shared" si="3"/>
        <v>54.2002567394095</v>
      </c>
      <c r="M8" s="75">
        <f t="shared" si="4"/>
        <v>46.26838880449664</v>
      </c>
      <c r="N8" s="103">
        <f>L8-M8</f>
        <v>7.931867934912859</v>
      </c>
    </row>
    <row r="9" spans="1:14" s="371" customFormat="1" ht="15">
      <c r="A9" s="77" t="s">
        <v>5</v>
      </c>
      <c r="B9" s="229">
        <v>148.907</v>
      </c>
      <c r="C9" s="238">
        <v>1.6775</v>
      </c>
      <c r="D9" s="311">
        <f t="shared" si="5"/>
        <v>147.2295</v>
      </c>
      <c r="E9" s="96">
        <v>147.2</v>
      </c>
      <c r="F9" s="75">
        <f t="shared" si="1"/>
        <v>99.97996325464665</v>
      </c>
      <c r="G9" s="68">
        <v>144</v>
      </c>
      <c r="H9" s="103">
        <f t="shared" si="0"/>
        <v>3.1999999999999886</v>
      </c>
      <c r="I9" s="74">
        <v>647.5</v>
      </c>
      <c r="J9" s="75">
        <v>501.7</v>
      </c>
      <c r="K9" s="103">
        <f t="shared" si="2"/>
        <v>145.8</v>
      </c>
      <c r="L9" s="74">
        <f t="shared" si="3"/>
        <v>43.98777173913044</v>
      </c>
      <c r="M9" s="75">
        <f t="shared" si="4"/>
        <v>34.84027777777777</v>
      </c>
      <c r="N9" s="103">
        <f aca="true" t="shared" si="6" ref="N9:N20">L9-M9</f>
        <v>9.147493961352666</v>
      </c>
    </row>
    <row r="10" spans="1:14" s="371" customFormat="1" ht="15">
      <c r="A10" s="77" t="s">
        <v>6</v>
      </c>
      <c r="B10" s="229">
        <v>47.312</v>
      </c>
      <c r="C10" s="238">
        <v>1.605</v>
      </c>
      <c r="D10" s="311">
        <f t="shared" si="5"/>
        <v>45.707</v>
      </c>
      <c r="E10" s="96">
        <v>45.63</v>
      </c>
      <c r="F10" s="75">
        <f t="shared" si="1"/>
        <v>99.83153565099438</v>
      </c>
      <c r="G10" s="68">
        <v>46.6</v>
      </c>
      <c r="H10" s="103">
        <f t="shared" si="0"/>
        <v>-0.9699999999999989</v>
      </c>
      <c r="I10" s="74">
        <v>142.9</v>
      </c>
      <c r="J10" s="75">
        <v>126.2</v>
      </c>
      <c r="K10" s="103">
        <f t="shared" si="2"/>
        <v>16.700000000000003</v>
      </c>
      <c r="L10" s="74">
        <f t="shared" si="3"/>
        <v>31.317115932500545</v>
      </c>
      <c r="M10" s="75">
        <f t="shared" si="4"/>
        <v>27.081545064377682</v>
      </c>
      <c r="N10" s="103">
        <f t="shared" si="6"/>
        <v>4.235570868122863</v>
      </c>
    </row>
    <row r="11" spans="1:14" s="371" customFormat="1" ht="15">
      <c r="A11" s="77" t="s">
        <v>7</v>
      </c>
      <c r="B11" s="229">
        <v>755.591</v>
      </c>
      <c r="C11" s="238">
        <v>7.2</v>
      </c>
      <c r="D11" s="311">
        <f t="shared" si="5"/>
        <v>748.391</v>
      </c>
      <c r="E11" s="96">
        <v>748.4</v>
      </c>
      <c r="F11" s="75">
        <f t="shared" si="1"/>
        <v>100.00120257993481</v>
      </c>
      <c r="G11" s="68">
        <v>662.5</v>
      </c>
      <c r="H11" s="103">
        <f t="shared" si="0"/>
        <v>85.89999999999998</v>
      </c>
      <c r="I11" s="74">
        <v>3440.7</v>
      </c>
      <c r="J11" s="75">
        <v>2493.4</v>
      </c>
      <c r="K11" s="103">
        <f t="shared" si="2"/>
        <v>947.2999999999997</v>
      </c>
      <c r="L11" s="74">
        <f t="shared" si="3"/>
        <v>45.97407803313736</v>
      </c>
      <c r="M11" s="75">
        <f t="shared" si="4"/>
        <v>37.63622641509434</v>
      </c>
      <c r="N11" s="103">
        <f t="shared" si="6"/>
        <v>8.337851618043018</v>
      </c>
    </row>
    <row r="12" spans="1:14" s="371" customFormat="1" ht="15">
      <c r="A12" s="77" t="s">
        <v>8</v>
      </c>
      <c r="B12" s="229">
        <v>26.959</v>
      </c>
      <c r="C12" s="238"/>
      <c r="D12" s="311">
        <f t="shared" si="5"/>
        <v>26.959</v>
      </c>
      <c r="E12" s="96">
        <v>24.05</v>
      </c>
      <c r="F12" s="75">
        <f t="shared" si="1"/>
        <v>89.20954041322008</v>
      </c>
      <c r="G12" s="68">
        <v>28.283</v>
      </c>
      <c r="H12" s="103">
        <f t="shared" si="0"/>
        <v>-4.2330000000000005</v>
      </c>
      <c r="I12" s="74">
        <v>59.9</v>
      </c>
      <c r="J12" s="75">
        <v>65.1</v>
      </c>
      <c r="K12" s="103">
        <f t="shared" si="2"/>
        <v>-5.199999999999996</v>
      </c>
      <c r="L12" s="74">
        <f t="shared" si="3"/>
        <v>24.906444906444904</v>
      </c>
      <c r="M12" s="75">
        <f t="shared" si="4"/>
        <v>23.017360251741326</v>
      </c>
      <c r="N12" s="103">
        <f t="shared" si="6"/>
        <v>1.8890846547035771</v>
      </c>
    </row>
    <row r="13" spans="1:16" s="371" customFormat="1" ht="15">
      <c r="A13" s="77" t="s">
        <v>9</v>
      </c>
      <c r="B13" s="229">
        <v>41.482</v>
      </c>
      <c r="C13" s="238">
        <v>1.2</v>
      </c>
      <c r="D13" s="311">
        <f t="shared" si="5"/>
        <v>40.282</v>
      </c>
      <c r="E13" s="96">
        <v>39.7</v>
      </c>
      <c r="F13" s="75">
        <f t="shared" si="1"/>
        <v>98.55518593912916</v>
      </c>
      <c r="G13" s="68">
        <v>38.9</v>
      </c>
      <c r="H13" s="103">
        <f t="shared" si="0"/>
        <v>0.8000000000000043</v>
      </c>
      <c r="I13" s="74">
        <v>109.8</v>
      </c>
      <c r="J13" s="75">
        <v>88.4</v>
      </c>
      <c r="K13" s="103">
        <f t="shared" si="2"/>
        <v>21.39999999999999</v>
      </c>
      <c r="L13" s="74">
        <f t="shared" si="3"/>
        <v>27.657430730478584</v>
      </c>
      <c r="M13" s="75">
        <f t="shared" si="4"/>
        <v>22.72493573264782</v>
      </c>
      <c r="N13" s="103">
        <f t="shared" si="6"/>
        <v>4.932494997830766</v>
      </c>
      <c r="O13" s="71"/>
      <c r="P13" s="71"/>
    </row>
    <row r="14" spans="1:14" s="371" customFormat="1" ht="15">
      <c r="A14" s="77" t="s">
        <v>10</v>
      </c>
      <c r="B14" s="229">
        <v>12.587</v>
      </c>
      <c r="C14" s="238">
        <v>0.887</v>
      </c>
      <c r="D14" s="311">
        <f t="shared" si="5"/>
        <v>11.7</v>
      </c>
      <c r="E14" s="96">
        <v>8.9</v>
      </c>
      <c r="F14" s="75">
        <f t="shared" si="1"/>
        <v>76.06837606837608</v>
      </c>
      <c r="G14" s="68">
        <v>12</v>
      </c>
      <c r="H14" s="103">
        <f t="shared" si="0"/>
        <v>-3.0999999999999996</v>
      </c>
      <c r="I14" s="74">
        <v>14.8</v>
      </c>
      <c r="J14" s="75">
        <v>18.6</v>
      </c>
      <c r="K14" s="103">
        <f t="shared" si="2"/>
        <v>-3.8000000000000007</v>
      </c>
      <c r="L14" s="74">
        <f t="shared" si="3"/>
        <v>16.629213483146067</v>
      </c>
      <c r="M14" s="75">
        <f t="shared" si="4"/>
        <v>15.5</v>
      </c>
      <c r="N14" s="103">
        <f t="shared" si="6"/>
        <v>1.1292134831460672</v>
      </c>
    </row>
    <row r="15" spans="1:14" s="371" customFormat="1" ht="15">
      <c r="A15" s="77" t="s">
        <v>11</v>
      </c>
      <c r="B15" s="229">
        <v>541.246</v>
      </c>
      <c r="C15" s="238">
        <v>1.4</v>
      </c>
      <c r="D15" s="311">
        <f t="shared" si="5"/>
        <v>539.846</v>
      </c>
      <c r="E15" s="96">
        <f>B15-C15</f>
        <v>539.846</v>
      </c>
      <c r="F15" s="75">
        <f t="shared" si="1"/>
        <v>100</v>
      </c>
      <c r="G15" s="68">
        <v>540.4</v>
      </c>
      <c r="H15" s="103">
        <f t="shared" si="0"/>
        <v>-0.5539999999999736</v>
      </c>
      <c r="I15" s="74">
        <v>2807.9</v>
      </c>
      <c r="J15" s="75">
        <v>2299.8</v>
      </c>
      <c r="K15" s="103">
        <f t="shared" si="2"/>
        <v>508.0999999999999</v>
      </c>
      <c r="L15" s="74">
        <f t="shared" si="3"/>
        <v>52.01298147990353</v>
      </c>
      <c r="M15" s="75">
        <f t="shared" si="4"/>
        <v>42.55736491487787</v>
      </c>
      <c r="N15" s="103">
        <f t="shared" si="6"/>
        <v>9.455616565025657</v>
      </c>
    </row>
    <row r="16" spans="1:14" s="371" customFormat="1" ht="15">
      <c r="A16" s="77" t="s">
        <v>12</v>
      </c>
      <c r="B16" s="229">
        <v>432.194</v>
      </c>
      <c r="C16" s="238">
        <v>4.5</v>
      </c>
      <c r="D16" s="311">
        <f t="shared" si="5"/>
        <v>427.694</v>
      </c>
      <c r="E16" s="96">
        <v>427.7</v>
      </c>
      <c r="F16" s="75">
        <f t="shared" si="1"/>
        <v>100.0014028721469</v>
      </c>
      <c r="G16" s="68">
        <v>426</v>
      </c>
      <c r="H16" s="103">
        <f t="shared" si="0"/>
        <v>1.6999999999999886</v>
      </c>
      <c r="I16" s="74">
        <v>1965.6</v>
      </c>
      <c r="J16" s="75">
        <v>1791.3</v>
      </c>
      <c r="K16" s="103">
        <f t="shared" si="2"/>
        <v>174.29999999999995</v>
      </c>
      <c r="L16" s="74">
        <f t="shared" si="3"/>
        <v>45.95744680851063</v>
      </c>
      <c r="M16" s="75">
        <f t="shared" si="4"/>
        <v>42.04929577464789</v>
      </c>
      <c r="N16" s="103">
        <f t="shared" si="6"/>
        <v>3.908151033862744</v>
      </c>
    </row>
    <row r="17" spans="1:14" s="371" customFormat="1" ht="15">
      <c r="A17" s="77" t="s">
        <v>92</v>
      </c>
      <c r="B17" s="229">
        <v>76.099</v>
      </c>
      <c r="C17" s="238"/>
      <c r="D17" s="311">
        <f t="shared" si="5"/>
        <v>76.099</v>
      </c>
      <c r="E17" s="96">
        <v>76.099</v>
      </c>
      <c r="F17" s="75">
        <f t="shared" si="1"/>
        <v>100</v>
      </c>
      <c r="G17" s="68">
        <v>77.8</v>
      </c>
      <c r="H17" s="103">
        <f t="shared" si="0"/>
        <v>-1.7009999999999934</v>
      </c>
      <c r="I17" s="74">
        <v>267.4</v>
      </c>
      <c r="J17" s="75">
        <v>234.955</v>
      </c>
      <c r="K17" s="103">
        <f t="shared" si="2"/>
        <v>32.444999999999965</v>
      </c>
      <c r="L17" s="74">
        <f t="shared" si="3"/>
        <v>35.13843808722847</v>
      </c>
      <c r="M17" s="75">
        <f t="shared" si="4"/>
        <v>30.19987146529563</v>
      </c>
      <c r="N17" s="103">
        <f t="shared" si="6"/>
        <v>4.938566621932843</v>
      </c>
    </row>
    <row r="18" spans="1:14" s="371" customFormat="1" ht="15">
      <c r="A18" s="77" t="s">
        <v>13</v>
      </c>
      <c r="B18" s="229">
        <v>470.859</v>
      </c>
      <c r="C18" s="238">
        <v>8.721</v>
      </c>
      <c r="D18" s="311">
        <f t="shared" si="5"/>
        <v>462.138</v>
      </c>
      <c r="E18" s="96">
        <v>462.138</v>
      </c>
      <c r="F18" s="75">
        <f t="shared" si="1"/>
        <v>100</v>
      </c>
      <c r="G18" s="68">
        <v>492.8</v>
      </c>
      <c r="H18" s="103">
        <f t="shared" si="0"/>
        <v>-30.662000000000035</v>
      </c>
      <c r="I18" s="74">
        <v>2065.3</v>
      </c>
      <c r="J18" s="75">
        <v>1883.5</v>
      </c>
      <c r="K18" s="103">
        <f t="shared" si="2"/>
        <v>181.80000000000018</v>
      </c>
      <c r="L18" s="74">
        <f t="shared" si="3"/>
        <v>44.69011420831008</v>
      </c>
      <c r="M18" s="75">
        <f t="shared" si="4"/>
        <v>38.22037337662338</v>
      </c>
      <c r="N18" s="103">
        <f t="shared" si="6"/>
        <v>6.4697408316867</v>
      </c>
    </row>
    <row r="19" spans="1:14" s="371" customFormat="1" ht="15">
      <c r="A19" s="77" t="s">
        <v>14</v>
      </c>
      <c r="B19" s="229">
        <v>320.371</v>
      </c>
      <c r="C19" s="238">
        <v>2.668</v>
      </c>
      <c r="D19" s="311">
        <f t="shared" si="5"/>
        <v>317.703</v>
      </c>
      <c r="E19" s="96">
        <v>317.7</v>
      </c>
      <c r="F19" s="75">
        <f t="shared" si="1"/>
        <v>99.99905572185344</v>
      </c>
      <c r="G19" s="68">
        <v>261.9</v>
      </c>
      <c r="H19" s="103">
        <f t="shared" si="0"/>
        <v>55.80000000000001</v>
      </c>
      <c r="I19" s="74">
        <v>1357</v>
      </c>
      <c r="J19" s="75">
        <v>936.7</v>
      </c>
      <c r="K19" s="103">
        <f t="shared" si="2"/>
        <v>420.29999999999995</v>
      </c>
      <c r="L19" s="74">
        <f t="shared" si="3"/>
        <v>42.713251495121185</v>
      </c>
      <c r="M19" s="75">
        <f t="shared" si="4"/>
        <v>35.7655593738068</v>
      </c>
      <c r="N19" s="103">
        <f t="shared" si="6"/>
        <v>6.9476921213143825</v>
      </c>
    </row>
    <row r="20" spans="1:14" s="371" customFormat="1" ht="15">
      <c r="A20" s="77" t="s">
        <v>15</v>
      </c>
      <c r="B20" s="229">
        <v>45.484</v>
      </c>
      <c r="C20" s="238">
        <v>6.2</v>
      </c>
      <c r="D20" s="311">
        <f t="shared" si="5"/>
        <v>39.284</v>
      </c>
      <c r="E20" s="96">
        <v>39.284</v>
      </c>
      <c r="F20" s="75">
        <f t="shared" si="1"/>
        <v>100</v>
      </c>
      <c r="G20" s="68">
        <v>47.9</v>
      </c>
      <c r="H20" s="103">
        <f t="shared" si="0"/>
        <v>-8.616</v>
      </c>
      <c r="I20" s="74">
        <v>120.4</v>
      </c>
      <c r="J20" s="75">
        <v>101.3</v>
      </c>
      <c r="K20" s="103">
        <f t="shared" si="2"/>
        <v>19.10000000000001</v>
      </c>
      <c r="L20" s="74">
        <f t="shared" si="3"/>
        <v>30.648610121168925</v>
      </c>
      <c r="M20" s="75">
        <f t="shared" si="4"/>
        <v>21.1482254697286</v>
      </c>
      <c r="N20" s="103">
        <f t="shared" si="6"/>
        <v>9.500384651440324</v>
      </c>
    </row>
    <row r="21" spans="1:14" s="371" customFormat="1" ht="15">
      <c r="A21" s="77" t="s">
        <v>16</v>
      </c>
      <c r="B21" s="229">
        <v>595.164</v>
      </c>
      <c r="C21" s="238">
        <v>12.67</v>
      </c>
      <c r="D21" s="311">
        <f t="shared" si="5"/>
        <v>582.494</v>
      </c>
      <c r="E21" s="96">
        <v>582.5</v>
      </c>
      <c r="F21" s="75">
        <f t="shared" si="1"/>
        <v>100.00103005352845</v>
      </c>
      <c r="G21" s="68">
        <v>529.3</v>
      </c>
      <c r="H21" s="103">
        <f t="shared" si="0"/>
        <v>53.200000000000045</v>
      </c>
      <c r="I21" s="74">
        <v>2654.8</v>
      </c>
      <c r="J21" s="75">
        <v>1878</v>
      </c>
      <c r="K21" s="103">
        <f t="shared" si="2"/>
        <v>776.8000000000002</v>
      </c>
      <c r="L21" s="74">
        <f t="shared" si="3"/>
        <v>45.575965665236055</v>
      </c>
      <c r="M21" s="75">
        <f t="shared" si="4"/>
        <v>35.480823729454</v>
      </c>
      <c r="N21" s="103">
        <f aca="true" t="shared" si="7" ref="N21:N35">L21-M21</f>
        <v>10.095141935782053</v>
      </c>
    </row>
    <row r="22" spans="1:14" s="371" customFormat="1" ht="15">
      <c r="A22" s="77" t="s">
        <v>17</v>
      </c>
      <c r="B22" s="229">
        <v>18.268</v>
      </c>
      <c r="C22" s="238"/>
      <c r="D22" s="311">
        <f t="shared" si="5"/>
        <v>18.268</v>
      </c>
      <c r="E22" s="96">
        <v>17.7</v>
      </c>
      <c r="F22" s="75">
        <f t="shared" si="1"/>
        <v>96.89073790234288</v>
      </c>
      <c r="G22" s="68">
        <v>18.876</v>
      </c>
      <c r="H22" s="103">
        <f t="shared" si="0"/>
        <v>-1.176000000000002</v>
      </c>
      <c r="I22" s="74">
        <v>36.95</v>
      </c>
      <c r="J22" s="75">
        <v>43.1</v>
      </c>
      <c r="K22" s="103">
        <f t="shared" si="2"/>
        <v>-6.149999999999999</v>
      </c>
      <c r="L22" s="74">
        <f t="shared" si="3"/>
        <v>20.87570621468927</v>
      </c>
      <c r="M22" s="75">
        <f t="shared" si="4"/>
        <v>22.833227378681926</v>
      </c>
      <c r="N22" s="103">
        <f t="shared" si="7"/>
        <v>-1.9575211639926557</v>
      </c>
    </row>
    <row r="23" spans="1:14" s="371" customFormat="1" ht="15">
      <c r="A23" s="77" t="s">
        <v>18</v>
      </c>
      <c r="B23" s="229">
        <v>341.337</v>
      </c>
      <c r="C23" s="238"/>
      <c r="D23" s="311">
        <f t="shared" si="5"/>
        <v>341.337</v>
      </c>
      <c r="E23" s="96">
        <v>338.94</v>
      </c>
      <c r="F23" s="75">
        <f t="shared" si="1"/>
        <v>99.29776144982819</v>
      </c>
      <c r="G23" s="68">
        <v>337.4</v>
      </c>
      <c r="H23" s="103">
        <f t="shared" si="0"/>
        <v>1.5400000000000205</v>
      </c>
      <c r="I23" s="74">
        <v>1306.52</v>
      </c>
      <c r="J23" s="75">
        <v>1170.8</v>
      </c>
      <c r="K23" s="103">
        <f t="shared" si="2"/>
        <v>135.72000000000003</v>
      </c>
      <c r="L23" s="74">
        <f t="shared" si="3"/>
        <v>38.547235498908364</v>
      </c>
      <c r="M23" s="75">
        <f t="shared" si="4"/>
        <v>34.70065204505039</v>
      </c>
      <c r="N23" s="103">
        <f t="shared" si="7"/>
        <v>3.846583453857974</v>
      </c>
    </row>
    <row r="24" spans="1:14" s="371" customFormat="1" ht="15">
      <c r="A24" s="77" t="s">
        <v>19</v>
      </c>
      <c r="B24" s="229">
        <v>14.035</v>
      </c>
      <c r="C24" s="238">
        <v>0.721</v>
      </c>
      <c r="D24" s="311">
        <f t="shared" si="5"/>
        <v>13.314</v>
      </c>
      <c r="E24" s="96">
        <v>12.11</v>
      </c>
      <c r="F24" s="75">
        <f t="shared" si="1"/>
        <v>90.95688748685595</v>
      </c>
      <c r="G24" s="68">
        <v>13.3</v>
      </c>
      <c r="H24" s="103">
        <f t="shared" si="0"/>
        <v>-1.1900000000000013</v>
      </c>
      <c r="I24" s="74">
        <v>28.978</v>
      </c>
      <c r="J24" s="75">
        <v>30.1</v>
      </c>
      <c r="K24" s="103">
        <f t="shared" si="2"/>
        <v>-1.1219999999999999</v>
      </c>
      <c r="L24" s="74">
        <f t="shared" si="3"/>
        <v>23.928984310487206</v>
      </c>
      <c r="M24" s="75">
        <f t="shared" si="4"/>
        <v>22.63157894736842</v>
      </c>
      <c r="N24" s="103">
        <f t="shared" si="7"/>
        <v>1.2974053631187843</v>
      </c>
    </row>
    <row r="25" spans="1:14" s="371" customFormat="1" ht="15.75" hidden="1">
      <c r="A25" s="77"/>
      <c r="B25" s="229">
        <v>0.904</v>
      </c>
      <c r="C25" s="238"/>
      <c r="D25" s="311">
        <f t="shared" si="5"/>
        <v>0.904</v>
      </c>
      <c r="E25" s="96"/>
      <c r="F25" s="75">
        <f t="shared" si="1"/>
        <v>0</v>
      </c>
      <c r="G25" s="68"/>
      <c r="H25" s="69"/>
      <c r="I25" s="96"/>
      <c r="J25" s="68"/>
      <c r="K25" s="69"/>
      <c r="L25" s="74">
        <f t="shared" si="3"/>
      </c>
      <c r="M25" s="75">
        <f t="shared" si="4"/>
      </c>
      <c r="N25" s="103" t="e">
        <f t="shared" si="7"/>
        <v>#VALUE!</v>
      </c>
    </row>
    <row r="26" spans="1:14" s="46" customFormat="1" ht="15.75">
      <c r="A26" s="165" t="s">
        <v>20</v>
      </c>
      <c r="B26" s="228">
        <v>147.672</v>
      </c>
      <c r="C26" s="175">
        <f>SUM(C27:C36)-C30</f>
        <v>4.1930000000000005</v>
      </c>
      <c r="D26" s="175">
        <f>SUM(D27:D36)-D30</f>
        <v>143.481</v>
      </c>
      <c r="E26" s="175">
        <f>SUM(E27:E36)-E30</f>
        <v>123.90899999999999</v>
      </c>
      <c r="F26" s="41">
        <f t="shared" si="1"/>
        <v>86.35916950676396</v>
      </c>
      <c r="G26" s="67">
        <v>130.489</v>
      </c>
      <c r="H26" s="69">
        <f t="shared" si="0"/>
        <v>-6.5800000000000125</v>
      </c>
      <c r="I26" s="175">
        <f>SUM(I27:I36)-I30</f>
        <v>452.465</v>
      </c>
      <c r="J26" s="67">
        <v>419</v>
      </c>
      <c r="K26" s="69">
        <f t="shared" si="2"/>
        <v>33.464999999999975</v>
      </c>
      <c r="L26" s="44">
        <f t="shared" si="3"/>
        <v>36.51591087007401</v>
      </c>
      <c r="M26" s="41">
        <f t="shared" si="4"/>
        <v>32.109986282368624</v>
      </c>
      <c r="N26" s="69">
        <f t="shared" si="7"/>
        <v>4.405924587705385</v>
      </c>
    </row>
    <row r="27" spans="1:14" s="371" customFormat="1" ht="15.75" hidden="1">
      <c r="A27" s="77" t="s">
        <v>61</v>
      </c>
      <c r="B27" s="229"/>
      <c r="C27" s="238"/>
      <c r="D27" s="311">
        <f t="shared" si="5"/>
        <v>0</v>
      </c>
      <c r="E27" s="96"/>
      <c r="F27" s="75" t="e">
        <f t="shared" si="1"/>
        <v>#DIV/0!</v>
      </c>
      <c r="G27" s="75"/>
      <c r="H27" s="103">
        <f t="shared" si="0"/>
        <v>0</v>
      </c>
      <c r="I27" s="74"/>
      <c r="J27" s="75"/>
      <c r="K27" s="103">
        <f t="shared" si="2"/>
        <v>0</v>
      </c>
      <c r="L27" s="74">
        <f t="shared" si="3"/>
      </c>
      <c r="M27" s="75">
        <f t="shared" si="4"/>
      </c>
      <c r="N27" s="69" t="e">
        <f t="shared" si="7"/>
        <v>#VALUE!</v>
      </c>
    </row>
    <row r="28" spans="1:14" s="371" customFormat="1" ht="15.75" hidden="1">
      <c r="A28" s="77" t="s">
        <v>21</v>
      </c>
      <c r="B28" s="229"/>
      <c r="C28" s="238"/>
      <c r="D28" s="311">
        <f t="shared" si="5"/>
        <v>0</v>
      </c>
      <c r="E28" s="96"/>
      <c r="F28" s="75" t="e">
        <f t="shared" si="1"/>
        <v>#DIV/0!</v>
      </c>
      <c r="G28" s="75"/>
      <c r="H28" s="103">
        <f t="shared" si="0"/>
        <v>0</v>
      </c>
      <c r="I28" s="74"/>
      <c r="J28" s="75"/>
      <c r="K28" s="103">
        <f t="shared" si="2"/>
        <v>0</v>
      </c>
      <c r="L28" s="74">
        <f t="shared" si="3"/>
      </c>
      <c r="M28" s="75">
        <f t="shared" si="4"/>
      </c>
      <c r="N28" s="69" t="e">
        <f t="shared" si="7"/>
        <v>#VALUE!</v>
      </c>
    </row>
    <row r="29" spans="1:14" s="371" customFormat="1" ht="15.75" hidden="1">
      <c r="A29" s="77" t="s">
        <v>22</v>
      </c>
      <c r="B29" s="229">
        <v>1.102</v>
      </c>
      <c r="C29" s="238"/>
      <c r="D29" s="311">
        <f t="shared" si="5"/>
        <v>1.102</v>
      </c>
      <c r="E29" s="96"/>
      <c r="F29" s="75">
        <f t="shared" si="1"/>
        <v>0</v>
      </c>
      <c r="G29" s="75">
        <v>0.859</v>
      </c>
      <c r="H29" s="103">
        <f t="shared" si="0"/>
        <v>-0.859</v>
      </c>
      <c r="I29" s="74"/>
      <c r="J29" s="75">
        <v>1.9</v>
      </c>
      <c r="K29" s="103">
        <f t="shared" si="2"/>
        <v>-1.9</v>
      </c>
      <c r="L29" s="74">
        <f t="shared" si="3"/>
      </c>
      <c r="M29" s="75">
        <f t="shared" si="4"/>
        <v>22.118742724097785</v>
      </c>
      <c r="N29" s="69" t="e">
        <f t="shared" si="7"/>
        <v>#VALUE!</v>
      </c>
    </row>
    <row r="30" spans="1:14" s="371" customFormat="1" ht="15.75" hidden="1">
      <c r="A30" s="77" t="s">
        <v>62</v>
      </c>
      <c r="B30" s="229"/>
      <c r="C30" s="238"/>
      <c r="D30" s="311">
        <f t="shared" si="5"/>
        <v>0</v>
      </c>
      <c r="E30" s="96"/>
      <c r="F30" s="75" t="e">
        <f t="shared" si="1"/>
        <v>#DIV/0!</v>
      </c>
      <c r="G30" s="75"/>
      <c r="H30" s="103">
        <f t="shared" si="0"/>
        <v>0</v>
      </c>
      <c r="I30" s="74"/>
      <c r="J30" s="75"/>
      <c r="K30" s="103">
        <f t="shared" si="2"/>
        <v>0</v>
      </c>
      <c r="L30" s="74">
        <f t="shared" si="3"/>
      </c>
      <c r="M30" s="75">
        <f t="shared" si="4"/>
      </c>
      <c r="N30" s="69" t="e">
        <f t="shared" si="7"/>
        <v>#VALUE!</v>
      </c>
    </row>
    <row r="31" spans="1:14" s="371" customFormat="1" ht="15.75">
      <c r="A31" s="77" t="s">
        <v>23</v>
      </c>
      <c r="B31" s="229">
        <v>18.851</v>
      </c>
      <c r="C31" s="238"/>
      <c r="D31" s="311">
        <f t="shared" si="5"/>
        <v>18.851</v>
      </c>
      <c r="E31" s="96">
        <v>13.779</v>
      </c>
      <c r="F31" s="75">
        <f t="shared" si="1"/>
        <v>73.09426555620392</v>
      </c>
      <c r="G31" s="75">
        <v>15.7</v>
      </c>
      <c r="H31" s="103">
        <f t="shared" si="0"/>
        <v>-1.9209999999999994</v>
      </c>
      <c r="I31" s="74">
        <v>23.045</v>
      </c>
      <c r="J31" s="75">
        <v>27.5</v>
      </c>
      <c r="K31" s="103">
        <f t="shared" si="2"/>
        <v>-4.454999999999998</v>
      </c>
      <c r="L31" s="74">
        <f t="shared" si="3"/>
        <v>16.724726032368096</v>
      </c>
      <c r="M31" s="75">
        <f t="shared" si="4"/>
        <v>17.515923566878982</v>
      </c>
      <c r="N31" s="69">
        <f t="shared" si="7"/>
        <v>-0.7911975345108857</v>
      </c>
    </row>
    <row r="32" spans="1:14" s="371" customFormat="1" ht="15">
      <c r="A32" s="77" t="s">
        <v>24</v>
      </c>
      <c r="B32" s="229">
        <v>85.452</v>
      </c>
      <c r="C32" s="238">
        <v>0.5</v>
      </c>
      <c r="D32" s="311">
        <f t="shared" si="5"/>
        <v>84.952</v>
      </c>
      <c r="E32" s="96">
        <v>74.2</v>
      </c>
      <c r="F32" s="75">
        <f t="shared" si="1"/>
        <v>87.3434410019776</v>
      </c>
      <c r="G32" s="75">
        <v>74.6</v>
      </c>
      <c r="H32" s="103">
        <f t="shared" si="0"/>
        <v>-0.3999999999999915</v>
      </c>
      <c r="I32" s="74">
        <v>327.7</v>
      </c>
      <c r="J32" s="75">
        <v>260.6</v>
      </c>
      <c r="K32" s="103">
        <f t="shared" si="2"/>
        <v>67.09999999999997</v>
      </c>
      <c r="L32" s="74">
        <f t="shared" si="3"/>
        <v>44.1644204851752</v>
      </c>
      <c r="M32" s="75">
        <f t="shared" si="4"/>
        <v>34.93297587131368</v>
      </c>
      <c r="N32" s="103">
        <f t="shared" si="7"/>
        <v>9.23144461386152</v>
      </c>
    </row>
    <row r="33" spans="1:14" s="371" customFormat="1" ht="15">
      <c r="A33" s="77" t="s">
        <v>25</v>
      </c>
      <c r="B33" s="229">
        <v>10.36</v>
      </c>
      <c r="C33" s="238">
        <v>0.266</v>
      </c>
      <c r="D33" s="311">
        <f t="shared" si="5"/>
        <v>10.094</v>
      </c>
      <c r="E33" s="96">
        <v>8.1</v>
      </c>
      <c r="F33" s="75">
        <f t="shared" si="1"/>
        <v>80.2456905092134</v>
      </c>
      <c r="G33" s="68">
        <v>5.9</v>
      </c>
      <c r="H33" s="103">
        <f t="shared" si="0"/>
        <v>2.1999999999999993</v>
      </c>
      <c r="I33" s="74">
        <v>23.8</v>
      </c>
      <c r="J33" s="75">
        <v>17.4</v>
      </c>
      <c r="K33" s="103">
        <f t="shared" si="2"/>
        <v>6.400000000000002</v>
      </c>
      <c r="L33" s="74">
        <f t="shared" si="3"/>
        <v>29.38271604938272</v>
      </c>
      <c r="M33" s="75">
        <f t="shared" si="4"/>
        <v>29.49152542372881</v>
      </c>
      <c r="N33" s="103">
        <f t="shared" si="7"/>
        <v>-0.10880937434609095</v>
      </c>
    </row>
    <row r="34" spans="1:14" s="371" customFormat="1" ht="15" hidden="1">
      <c r="A34" s="77" t="s">
        <v>26</v>
      </c>
      <c r="B34" s="229"/>
      <c r="C34" s="238"/>
      <c r="D34" s="311">
        <f t="shared" si="5"/>
        <v>0</v>
      </c>
      <c r="E34" s="96"/>
      <c r="F34" s="75" t="e">
        <f t="shared" si="1"/>
        <v>#DIV/0!</v>
      </c>
      <c r="G34" s="68"/>
      <c r="H34" s="103">
        <f t="shared" si="0"/>
        <v>0</v>
      </c>
      <c r="I34" s="74"/>
      <c r="J34" s="75"/>
      <c r="K34" s="103">
        <f t="shared" si="2"/>
        <v>0</v>
      </c>
      <c r="L34" s="74">
        <f t="shared" si="3"/>
      </c>
      <c r="M34" s="75">
        <f t="shared" si="4"/>
      </c>
      <c r="N34" s="103" t="e">
        <f t="shared" si="7"/>
        <v>#VALUE!</v>
      </c>
    </row>
    <row r="35" spans="1:14" s="371" customFormat="1" ht="15">
      <c r="A35" s="77" t="s">
        <v>27</v>
      </c>
      <c r="B35" s="229">
        <v>7.457</v>
      </c>
      <c r="C35" s="238">
        <v>1.227</v>
      </c>
      <c r="D35" s="311">
        <f t="shared" si="5"/>
        <v>6.2299999999999995</v>
      </c>
      <c r="E35" s="96">
        <v>6.2299999999999995</v>
      </c>
      <c r="F35" s="75">
        <f t="shared" si="1"/>
        <v>100</v>
      </c>
      <c r="G35" s="68">
        <v>12.73</v>
      </c>
      <c r="H35" s="103">
        <f t="shared" si="0"/>
        <v>-6.500000000000001</v>
      </c>
      <c r="I35" s="74">
        <v>20.02</v>
      </c>
      <c r="J35" s="75">
        <v>40.6</v>
      </c>
      <c r="K35" s="103">
        <f t="shared" si="2"/>
        <v>-20.580000000000002</v>
      </c>
      <c r="L35" s="74">
        <f t="shared" si="3"/>
        <v>32.134831460674164</v>
      </c>
      <c r="M35" s="75">
        <f t="shared" si="4"/>
        <v>31.89316575019639</v>
      </c>
      <c r="N35" s="103">
        <f t="shared" si="7"/>
        <v>0.24166571047777552</v>
      </c>
    </row>
    <row r="36" spans="1:14" s="371" customFormat="1" ht="15">
      <c r="A36" s="77" t="s">
        <v>28</v>
      </c>
      <c r="B36" s="229">
        <v>24.452</v>
      </c>
      <c r="C36" s="238">
        <v>2.2</v>
      </c>
      <c r="D36" s="311">
        <f t="shared" si="5"/>
        <v>22.252000000000002</v>
      </c>
      <c r="E36" s="96">
        <v>21.6</v>
      </c>
      <c r="F36" s="75">
        <f t="shared" si="1"/>
        <v>97.06992629875965</v>
      </c>
      <c r="G36" s="68">
        <v>20.7</v>
      </c>
      <c r="H36" s="103">
        <f t="shared" si="0"/>
        <v>0.9000000000000021</v>
      </c>
      <c r="I36" s="74">
        <v>57.9</v>
      </c>
      <c r="J36" s="75">
        <v>71</v>
      </c>
      <c r="K36" s="103">
        <f t="shared" si="2"/>
        <v>-13.100000000000001</v>
      </c>
      <c r="L36" s="74">
        <f t="shared" si="3"/>
        <v>26.805555555555554</v>
      </c>
      <c r="M36" s="75">
        <f t="shared" si="4"/>
        <v>34.29951690821256</v>
      </c>
      <c r="N36" s="103">
        <f>L36-M36</f>
        <v>-7.493961352657006</v>
      </c>
    </row>
    <row r="37" spans="1:16" s="46" customFormat="1" ht="15.75">
      <c r="A37" s="165" t="s">
        <v>93</v>
      </c>
      <c r="B37" s="228">
        <v>5856.846</v>
      </c>
      <c r="C37" s="175">
        <f>SUM(C38:C45)</f>
        <v>24.267</v>
      </c>
      <c r="D37" s="175">
        <f>SUM(D38:D45)</f>
        <v>5832.579</v>
      </c>
      <c r="E37" s="175">
        <f>SUM(E38:E45)</f>
        <v>5832.336</v>
      </c>
      <c r="F37" s="41">
        <f t="shared" si="1"/>
        <v>99.99583374695827</v>
      </c>
      <c r="G37" s="168">
        <v>5462.200000000001</v>
      </c>
      <c r="H37" s="69">
        <f t="shared" si="0"/>
        <v>370.1359999999995</v>
      </c>
      <c r="I37" s="175">
        <f>SUM(I38:I45)</f>
        <v>26164.867700000003</v>
      </c>
      <c r="J37" s="67">
        <v>23069.5</v>
      </c>
      <c r="K37" s="69">
        <f>I37-J37</f>
        <v>3095.3677000000025</v>
      </c>
      <c r="L37" s="44">
        <f t="shared" si="3"/>
        <v>44.86172898817901</v>
      </c>
      <c r="M37" s="41">
        <f t="shared" si="4"/>
        <v>42.23481381128482</v>
      </c>
      <c r="N37" s="102">
        <f>L37-M37</f>
        <v>2.6269151768941867</v>
      </c>
      <c r="O37" s="95"/>
      <c r="P37" s="95"/>
    </row>
    <row r="38" spans="1:14" s="371" customFormat="1" ht="15">
      <c r="A38" s="77" t="s">
        <v>63</v>
      </c>
      <c r="B38" s="229">
        <v>75.7</v>
      </c>
      <c r="C38" s="238"/>
      <c r="D38" s="311">
        <f aca="true" t="shared" si="8" ref="D38:D68">B38-C38</f>
        <v>75.7</v>
      </c>
      <c r="E38" s="96">
        <v>75.7</v>
      </c>
      <c r="F38" s="75">
        <f t="shared" si="1"/>
        <v>100</v>
      </c>
      <c r="G38" s="68">
        <v>85.3</v>
      </c>
      <c r="H38" s="97">
        <f t="shared" si="0"/>
        <v>-9.599999999999994</v>
      </c>
      <c r="I38" s="96">
        <v>362.137</v>
      </c>
      <c r="J38" s="68">
        <v>455.6</v>
      </c>
      <c r="K38" s="97">
        <f t="shared" si="2"/>
        <v>-93.46300000000002</v>
      </c>
      <c r="L38" s="74">
        <f t="shared" si="3"/>
        <v>47.83844121532365</v>
      </c>
      <c r="M38" s="75">
        <f t="shared" si="4"/>
        <v>53.41148886283705</v>
      </c>
      <c r="N38" s="97">
        <f aca="true" t="shared" si="9" ref="N38:N101">L38-M38</f>
        <v>-5.573047647513398</v>
      </c>
    </row>
    <row r="39" spans="1:14" s="371" customFormat="1" ht="15">
      <c r="A39" s="77" t="s">
        <v>67</v>
      </c>
      <c r="B39" s="229">
        <v>181.455</v>
      </c>
      <c r="C39" s="238">
        <v>2.05</v>
      </c>
      <c r="D39" s="311">
        <f t="shared" si="8"/>
        <v>179.405</v>
      </c>
      <c r="E39" s="96">
        <v>179.4</v>
      </c>
      <c r="F39" s="75">
        <f t="shared" si="1"/>
        <v>99.99721300967086</v>
      </c>
      <c r="G39" s="68">
        <v>144.6</v>
      </c>
      <c r="H39" s="97">
        <f t="shared" si="0"/>
        <v>34.80000000000001</v>
      </c>
      <c r="I39" s="96">
        <v>496.3</v>
      </c>
      <c r="J39" s="68">
        <v>414.5</v>
      </c>
      <c r="K39" s="97">
        <f t="shared" si="2"/>
        <v>81.80000000000001</v>
      </c>
      <c r="L39" s="74">
        <f t="shared" si="3"/>
        <v>27.6644370122631</v>
      </c>
      <c r="M39" s="75">
        <f t="shared" si="4"/>
        <v>28.665283540802214</v>
      </c>
      <c r="N39" s="97">
        <f t="shared" si="9"/>
        <v>-1.000846528539114</v>
      </c>
    </row>
    <row r="40" spans="1:14" s="49" customFormat="1" ht="15">
      <c r="A40" s="166" t="s">
        <v>101</v>
      </c>
      <c r="B40" s="268">
        <v>278.466</v>
      </c>
      <c r="C40" s="239">
        <v>0.03</v>
      </c>
      <c r="D40" s="311">
        <f t="shared" si="8"/>
        <v>278.43600000000004</v>
      </c>
      <c r="E40" s="176">
        <v>278.43600000000004</v>
      </c>
      <c r="F40" s="75">
        <f t="shared" si="1"/>
        <v>100</v>
      </c>
      <c r="G40" s="99">
        <v>273.9</v>
      </c>
      <c r="H40" s="100">
        <f>E40-G40</f>
        <v>4.536000000000058</v>
      </c>
      <c r="I40" s="176">
        <v>979.1307</v>
      </c>
      <c r="J40" s="99">
        <v>853.9</v>
      </c>
      <c r="K40" s="100">
        <f>I40-J40</f>
        <v>125.23070000000007</v>
      </c>
      <c r="L40" s="74">
        <f t="shared" si="3"/>
        <v>35.16537732189803</v>
      </c>
      <c r="M40" s="75">
        <f t="shared" si="4"/>
        <v>31.175611537057325</v>
      </c>
      <c r="N40" s="100">
        <f>L40-M40</f>
        <v>3.989765784840703</v>
      </c>
    </row>
    <row r="41" spans="1:14" s="371" customFormat="1" ht="15">
      <c r="A41" s="77" t="s">
        <v>30</v>
      </c>
      <c r="B41" s="229">
        <v>1402.177</v>
      </c>
      <c r="C41" s="238">
        <v>4</v>
      </c>
      <c r="D41" s="311">
        <f t="shared" si="8"/>
        <v>1398.177</v>
      </c>
      <c r="E41" s="96">
        <v>1398.2</v>
      </c>
      <c r="F41" s="75">
        <f t="shared" si="1"/>
        <v>100.00164499916677</v>
      </c>
      <c r="G41" s="68">
        <v>1450.9</v>
      </c>
      <c r="H41" s="97">
        <f t="shared" si="0"/>
        <v>-52.700000000000045</v>
      </c>
      <c r="I41" s="96">
        <v>9064.7</v>
      </c>
      <c r="J41" s="68">
        <v>8957</v>
      </c>
      <c r="K41" s="97">
        <f t="shared" si="2"/>
        <v>107.70000000000073</v>
      </c>
      <c r="L41" s="74">
        <f t="shared" si="3"/>
        <v>64.83121155771707</v>
      </c>
      <c r="M41" s="75">
        <f t="shared" si="4"/>
        <v>61.734096078296226</v>
      </c>
      <c r="N41" s="97">
        <f t="shared" si="9"/>
        <v>3.097115479420843</v>
      </c>
    </row>
    <row r="42" spans="1:14" s="371" customFormat="1" ht="15">
      <c r="A42" s="77" t="s">
        <v>31</v>
      </c>
      <c r="B42" s="229">
        <v>1.887</v>
      </c>
      <c r="C42" s="238">
        <v>0.08699999999999997</v>
      </c>
      <c r="D42" s="311">
        <f t="shared" si="8"/>
        <v>1.8</v>
      </c>
      <c r="E42" s="96">
        <v>1.8</v>
      </c>
      <c r="F42" s="75">
        <f t="shared" si="1"/>
        <v>100</v>
      </c>
      <c r="G42" s="68">
        <v>1.2</v>
      </c>
      <c r="H42" s="103">
        <f t="shared" si="0"/>
        <v>0.6000000000000001</v>
      </c>
      <c r="I42" s="74">
        <v>6.4</v>
      </c>
      <c r="J42" s="75">
        <v>3.8</v>
      </c>
      <c r="K42" s="103">
        <f>I42-J42</f>
        <v>2.6000000000000005</v>
      </c>
      <c r="L42" s="74">
        <f t="shared" si="3"/>
        <v>35.55555555555556</v>
      </c>
      <c r="M42" s="75">
        <f t="shared" si="4"/>
        <v>31.666666666666664</v>
      </c>
      <c r="N42" s="103">
        <f t="shared" si="9"/>
        <v>3.888888888888893</v>
      </c>
    </row>
    <row r="43" spans="1:14" s="371" customFormat="1" ht="15">
      <c r="A43" s="77" t="s">
        <v>32</v>
      </c>
      <c r="B43" s="229">
        <v>1470.914</v>
      </c>
      <c r="C43" s="238">
        <v>6</v>
      </c>
      <c r="D43" s="311">
        <f t="shared" si="8"/>
        <v>1464.914</v>
      </c>
      <c r="E43" s="96">
        <v>1464.9</v>
      </c>
      <c r="F43" s="75">
        <f t="shared" si="1"/>
        <v>99.9990443124989</v>
      </c>
      <c r="G43" s="68">
        <v>1199.9</v>
      </c>
      <c r="H43" s="103">
        <f t="shared" si="0"/>
        <v>265</v>
      </c>
      <c r="I43" s="74">
        <v>4582.5</v>
      </c>
      <c r="J43" s="75">
        <v>3353.4</v>
      </c>
      <c r="K43" s="103">
        <f t="shared" si="2"/>
        <v>1229.1</v>
      </c>
      <c r="L43" s="74">
        <f t="shared" si="3"/>
        <v>31.28199877124718</v>
      </c>
      <c r="M43" s="75">
        <f t="shared" si="4"/>
        <v>27.94732894407867</v>
      </c>
      <c r="N43" s="103">
        <f t="shared" si="9"/>
        <v>3.3346698271685113</v>
      </c>
    </row>
    <row r="44" spans="1:14" s="371" customFormat="1" ht="15">
      <c r="A44" s="77" t="s">
        <v>33</v>
      </c>
      <c r="B44" s="229">
        <v>2445.977</v>
      </c>
      <c r="C44" s="238">
        <v>12.1</v>
      </c>
      <c r="D44" s="311">
        <f t="shared" si="8"/>
        <v>2433.877</v>
      </c>
      <c r="E44" s="96">
        <v>2433.9</v>
      </c>
      <c r="F44" s="75">
        <f t="shared" si="1"/>
        <v>100.00094499434442</v>
      </c>
      <c r="G44" s="68">
        <v>2306.4</v>
      </c>
      <c r="H44" s="103">
        <f t="shared" si="0"/>
        <v>127.5</v>
      </c>
      <c r="I44" s="74">
        <v>10673.7</v>
      </c>
      <c r="J44" s="75">
        <v>9031.3</v>
      </c>
      <c r="K44" s="103">
        <f t="shared" si="2"/>
        <v>1642.4000000000015</v>
      </c>
      <c r="L44" s="74">
        <f t="shared" si="3"/>
        <v>43.8543079008998</v>
      </c>
      <c r="M44" s="75">
        <f t="shared" si="4"/>
        <v>39.1575615678113</v>
      </c>
      <c r="N44" s="103">
        <f t="shared" si="9"/>
        <v>4.696746333088498</v>
      </c>
    </row>
    <row r="45" spans="1:14" s="371" customFormat="1" ht="15" hidden="1">
      <c r="A45" s="77" t="s">
        <v>102</v>
      </c>
      <c r="B45" s="229">
        <v>0.27</v>
      </c>
      <c r="C45" s="238"/>
      <c r="D45" s="311">
        <f t="shared" si="8"/>
        <v>0.27</v>
      </c>
      <c r="E45" s="96"/>
      <c r="F45" s="75">
        <f t="shared" si="1"/>
        <v>0</v>
      </c>
      <c r="G45" s="68"/>
      <c r="H45" s="103">
        <f t="shared" si="0"/>
        <v>0</v>
      </c>
      <c r="I45" s="74"/>
      <c r="J45" s="75"/>
      <c r="K45" s="103"/>
      <c r="L45" s="74">
        <f t="shared" si="3"/>
      </c>
      <c r="M45" s="75">
        <f t="shared" si="4"/>
      </c>
      <c r="N45" s="103" t="e">
        <f>L45-M45</f>
        <v>#VALUE!</v>
      </c>
    </row>
    <row r="46" spans="1:14" s="46" customFormat="1" ht="15.75">
      <c r="A46" s="165" t="s">
        <v>98</v>
      </c>
      <c r="B46" s="228">
        <v>1980.805</v>
      </c>
      <c r="C46" s="177">
        <f>SUM(C47:C53)</f>
        <v>13.452000000000002</v>
      </c>
      <c r="D46" s="177">
        <f>SUM(D47:D53)</f>
        <v>1967.354</v>
      </c>
      <c r="E46" s="177">
        <f>SUM(E47:E53)</f>
        <v>1967.313</v>
      </c>
      <c r="F46" s="41">
        <f t="shared" si="1"/>
        <v>99.99791598258372</v>
      </c>
      <c r="G46" s="101">
        <v>2032.829</v>
      </c>
      <c r="H46" s="69">
        <f t="shared" si="0"/>
        <v>-65.51599999999985</v>
      </c>
      <c r="I46" s="177">
        <f>SUM(I47:I53)</f>
        <v>8545.169</v>
      </c>
      <c r="J46" s="101">
        <v>8482.001</v>
      </c>
      <c r="K46" s="69">
        <f>I46-J46</f>
        <v>63.167999999999665</v>
      </c>
      <c r="L46" s="44">
        <f t="shared" si="3"/>
        <v>43.43573696712216</v>
      </c>
      <c r="M46" s="41">
        <f t="shared" si="4"/>
        <v>41.725108211266175</v>
      </c>
      <c r="N46" s="102">
        <f t="shared" si="9"/>
        <v>1.7106287558559856</v>
      </c>
    </row>
    <row r="47" spans="1:14" s="371" customFormat="1" ht="15">
      <c r="A47" s="77" t="s">
        <v>64</v>
      </c>
      <c r="B47" s="229">
        <v>74.998</v>
      </c>
      <c r="C47" s="238">
        <v>9.298000000000002</v>
      </c>
      <c r="D47" s="311">
        <f t="shared" si="8"/>
        <v>65.7</v>
      </c>
      <c r="E47" s="96">
        <v>65.7</v>
      </c>
      <c r="F47" s="75">
        <f t="shared" si="1"/>
        <v>100</v>
      </c>
      <c r="G47" s="68">
        <v>70.1</v>
      </c>
      <c r="H47" s="97">
        <f t="shared" si="0"/>
        <v>-4.3999999999999915</v>
      </c>
      <c r="I47" s="96">
        <v>167.7</v>
      </c>
      <c r="J47" s="68">
        <v>183.4</v>
      </c>
      <c r="K47" s="97">
        <f t="shared" si="2"/>
        <v>-15.700000000000017</v>
      </c>
      <c r="L47" s="74">
        <f t="shared" si="3"/>
        <v>25.52511415525114</v>
      </c>
      <c r="M47" s="75">
        <f t="shared" si="4"/>
        <v>26.162624821683313</v>
      </c>
      <c r="N47" s="103">
        <f t="shared" si="9"/>
        <v>-0.6375106664321741</v>
      </c>
    </row>
    <row r="48" spans="1:14" s="371" customFormat="1" ht="15">
      <c r="A48" s="77" t="s">
        <v>65</v>
      </c>
      <c r="B48" s="229">
        <v>12.25</v>
      </c>
      <c r="C48" s="238">
        <v>1.854</v>
      </c>
      <c r="D48" s="311">
        <f t="shared" si="8"/>
        <v>10.396</v>
      </c>
      <c r="E48" s="96">
        <f>B48-C48</f>
        <v>10.396</v>
      </c>
      <c r="F48" s="75">
        <f t="shared" si="1"/>
        <v>100</v>
      </c>
      <c r="G48" s="68">
        <v>13.5</v>
      </c>
      <c r="H48" s="97">
        <f t="shared" si="0"/>
        <v>-3.103999999999999</v>
      </c>
      <c r="I48" s="96">
        <v>45.3</v>
      </c>
      <c r="J48" s="68">
        <v>40.5</v>
      </c>
      <c r="K48" s="97">
        <f t="shared" si="2"/>
        <v>4.799999999999997</v>
      </c>
      <c r="L48" s="74">
        <f t="shared" si="3"/>
        <v>43.57445171219699</v>
      </c>
      <c r="M48" s="75">
        <f t="shared" si="4"/>
        <v>30</v>
      </c>
      <c r="N48" s="103">
        <f t="shared" si="9"/>
        <v>13.57445171219699</v>
      </c>
    </row>
    <row r="49" spans="1:14" s="371" customFormat="1" ht="15">
      <c r="A49" s="77" t="s">
        <v>66</v>
      </c>
      <c r="B49" s="229">
        <v>35.679</v>
      </c>
      <c r="C49" s="238"/>
      <c r="D49" s="311">
        <f t="shared" si="8"/>
        <v>35.679</v>
      </c>
      <c r="E49" s="96">
        <v>35.679</v>
      </c>
      <c r="F49" s="75">
        <f t="shared" si="1"/>
        <v>100</v>
      </c>
      <c r="G49" s="68">
        <v>47.5</v>
      </c>
      <c r="H49" s="97">
        <f t="shared" si="0"/>
        <v>-11.820999999999998</v>
      </c>
      <c r="I49" s="96">
        <v>126.6</v>
      </c>
      <c r="J49" s="68">
        <v>167</v>
      </c>
      <c r="K49" s="97">
        <f>I49-J49</f>
        <v>-40.400000000000006</v>
      </c>
      <c r="L49" s="74">
        <f t="shared" si="3"/>
        <v>35.483057260573446</v>
      </c>
      <c r="M49" s="75">
        <f t="shared" si="4"/>
        <v>35.1578947368421</v>
      </c>
      <c r="N49" s="103">
        <f t="shared" si="9"/>
        <v>0.32516252373134336</v>
      </c>
    </row>
    <row r="50" spans="1:14" s="371" customFormat="1" ht="15">
      <c r="A50" s="77" t="s">
        <v>29</v>
      </c>
      <c r="B50" s="229">
        <v>13.469</v>
      </c>
      <c r="C50" s="238">
        <v>0.5</v>
      </c>
      <c r="D50" s="311">
        <f t="shared" si="8"/>
        <v>12.969</v>
      </c>
      <c r="E50" s="96">
        <f>B50-C50</f>
        <v>12.969</v>
      </c>
      <c r="F50" s="75">
        <f t="shared" si="1"/>
        <v>100</v>
      </c>
      <c r="G50" s="68">
        <v>19.916</v>
      </c>
      <c r="H50" s="97">
        <f t="shared" si="0"/>
        <v>-6.947000000000001</v>
      </c>
      <c r="I50" s="96">
        <v>54.369</v>
      </c>
      <c r="J50" s="68">
        <v>77.672</v>
      </c>
      <c r="K50" s="97">
        <f>I50-J50</f>
        <v>-23.302999999999997</v>
      </c>
      <c r="L50" s="74">
        <f t="shared" si="3"/>
        <v>41.92227619708536</v>
      </c>
      <c r="M50" s="75">
        <f t="shared" si="4"/>
        <v>38.999799156457115</v>
      </c>
      <c r="N50" s="103">
        <f t="shared" si="9"/>
        <v>2.9224770406282445</v>
      </c>
    </row>
    <row r="51" spans="1:14" s="371" customFormat="1" ht="15">
      <c r="A51" s="77" t="s">
        <v>68</v>
      </c>
      <c r="B51" s="229">
        <v>29.006</v>
      </c>
      <c r="C51" s="238"/>
      <c r="D51" s="311">
        <f t="shared" si="8"/>
        <v>29.006</v>
      </c>
      <c r="E51" s="96">
        <v>29</v>
      </c>
      <c r="F51" s="75">
        <f t="shared" si="1"/>
        <v>99.97931462456043</v>
      </c>
      <c r="G51" s="68">
        <v>32.2</v>
      </c>
      <c r="H51" s="97">
        <f t="shared" si="0"/>
        <v>-3.200000000000003</v>
      </c>
      <c r="I51" s="96">
        <v>91.6</v>
      </c>
      <c r="J51" s="68">
        <v>98.8</v>
      </c>
      <c r="K51" s="97">
        <f>I51-J51</f>
        <v>-7.200000000000003</v>
      </c>
      <c r="L51" s="74">
        <f t="shared" si="3"/>
        <v>31.586206896551722</v>
      </c>
      <c r="M51" s="75">
        <f t="shared" si="4"/>
        <v>30.683229813664596</v>
      </c>
      <c r="N51" s="103">
        <f t="shared" si="9"/>
        <v>0.9029770828871264</v>
      </c>
    </row>
    <row r="52" spans="1:14" s="371" customFormat="1" ht="15">
      <c r="A52" s="77" t="s">
        <v>69</v>
      </c>
      <c r="B52" s="229">
        <v>88.869</v>
      </c>
      <c r="C52" s="238">
        <v>1.8</v>
      </c>
      <c r="D52" s="311">
        <f t="shared" si="8"/>
        <v>87.069</v>
      </c>
      <c r="E52" s="96">
        <f>B52-C52</f>
        <v>87.069</v>
      </c>
      <c r="F52" s="75">
        <f t="shared" si="1"/>
        <v>100</v>
      </c>
      <c r="G52" s="68">
        <v>67.613</v>
      </c>
      <c r="H52" s="97">
        <f t="shared" si="0"/>
        <v>19.456000000000003</v>
      </c>
      <c r="I52" s="96">
        <v>294.3</v>
      </c>
      <c r="J52" s="68">
        <v>201.629</v>
      </c>
      <c r="K52" s="97">
        <f>I52-J52</f>
        <v>92.67100000000002</v>
      </c>
      <c r="L52" s="74">
        <f t="shared" si="3"/>
        <v>33.800778692760915</v>
      </c>
      <c r="M52" s="75">
        <f t="shared" si="4"/>
        <v>29.82104033248044</v>
      </c>
      <c r="N52" s="103">
        <f t="shared" si="9"/>
        <v>3.979738360280475</v>
      </c>
    </row>
    <row r="53" spans="1:14" s="371" customFormat="1" ht="15">
      <c r="A53" s="77" t="s">
        <v>95</v>
      </c>
      <c r="B53" s="229">
        <v>1726.535</v>
      </c>
      <c r="C53" s="238"/>
      <c r="D53" s="311">
        <f t="shared" si="8"/>
        <v>1726.535</v>
      </c>
      <c r="E53" s="96">
        <v>1726.5</v>
      </c>
      <c r="F53" s="75">
        <f t="shared" si="1"/>
        <v>99.9979728183906</v>
      </c>
      <c r="G53" s="68">
        <v>1782</v>
      </c>
      <c r="H53" s="97">
        <f t="shared" si="0"/>
        <v>-55.5</v>
      </c>
      <c r="I53" s="96">
        <v>7765.3</v>
      </c>
      <c r="J53" s="68">
        <v>7713</v>
      </c>
      <c r="K53" s="97">
        <f>I53-J53</f>
        <v>52.30000000000018</v>
      </c>
      <c r="L53" s="74">
        <f t="shared" si="3"/>
        <v>44.97712134375905</v>
      </c>
      <c r="M53" s="75">
        <f t="shared" si="4"/>
        <v>43.28282828282828</v>
      </c>
      <c r="N53" s="103">
        <f>L53-M53</f>
        <v>1.6942930609307751</v>
      </c>
    </row>
    <row r="54" spans="1:14" s="46" customFormat="1" ht="15.75">
      <c r="A54" s="43" t="s">
        <v>34</v>
      </c>
      <c r="B54" s="228">
        <v>6827.717</v>
      </c>
      <c r="C54" s="44">
        <f>SUM(C55:C68)</f>
        <v>68.06500000000001</v>
      </c>
      <c r="D54" s="44">
        <f>SUM(D55:D68)</f>
        <v>6759.653</v>
      </c>
      <c r="E54" s="44">
        <f>SUM(E55:E68)</f>
        <v>6696.261</v>
      </c>
      <c r="F54" s="41">
        <f t="shared" si="1"/>
        <v>99.06220038217938</v>
      </c>
      <c r="G54" s="41">
        <v>6614.950999999999</v>
      </c>
      <c r="H54" s="133">
        <f t="shared" si="0"/>
        <v>81.31000000000131</v>
      </c>
      <c r="I54" s="44">
        <f>SUM(I55:I68)</f>
        <v>18449.768</v>
      </c>
      <c r="J54" s="41">
        <v>14197.670999999998</v>
      </c>
      <c r="K54" s="133">
        <f>SUM(K55:K68)</f>
        <v>4252.097</v>
      </c>
      <c r="L54" s="44">
        <f t="shared" si="3"/>
        <v>27.552343016498313</v>
      </c>
      <c r="M54" s="41">
        <f t="shared" si="4"/>
        <v>21.46300252261884</v>
      </c>
      <c r="N54" s="128">
        <f t="shared" si="9"/>
        <v>6.089340493879472</v>
      </c>
    </row>
    <row r="55" spans="1:14" s="371" customFormat="1" ht="15">
      <c r="A55" s="72" t="s">
        <v>70</v>
      </c>
      <c r="B55" s="229">
        <v>836.693</v>
      </c>
      <c r="C55" s="238">
        <v>20.1</v>
      </c>
      <c r="D55" s="311">
        <f t="shared" si="8"/>
        <v>816.593</v>
      </c>
      <c r="E55" s="74">
        <v>816.6</v>
      </c>
      <c r="F55" s="75">
        <f t="shared" si="1"/>
        <v>100.0008572201819</v>
      </c>
      <c r="G55" s="75">
        <v>807.2</v>
      </c>
      <c r="H55" s="103">
        <f t="shared" si="0"/>
        <v>9.399999999999977</v>
      </c>
      <c r="I55" s="74">
        <v>1796.5</v>
      </c>
      <c r="J55" s="75">
        <v>1576</v>
      </c>
      <c r="K55" s="129">
        <f t="shared" si="2"/>
        <v>220.5</v>
      </c>
      <c r="L55" s="74">
        <f t="shared" si="3"/>
        <v>21.999755082047514</v>
      </c>
      <c r="M55" s="75">
        <f t="shared" si="4"/>
        <v>19.52428146679881</v>
      </c>
      <c r="N55" s="129">
        <f t="shared" si="9"/>
        <v>2.4754736152487027</v>
      </c>
    </row>
    <row r="56" spans="1:14" s="371" customFormat="1" ht="15">
      <c r="A56" s="72" t="s">
        <v>71</v>
      </c>
      <c r="B56" s="229">
        <v>50.558</v>
      </c>
      <c r="C56" s="238">
        <v>0.1</v>
      </c>
      <c r="D56" s="311">
        <f t="shared" si="8"/>
        <v>50.458</v>
      </c>
      <c r="E56" s="74">
        <v>50.205</v>
      </c>
      <c r="F56" s="75">
        <f t="shared" si="1"/>
        <v>99.49859288913552</v>
      </c>
      <c r="G56" s="75">
        <v>54</v>
      </c>
      <c r="H56" s="103">
        <f t="shared" si="0"/>
        <v>-3.7950000000000017</v>
      </c>
      <c r="I56" s="74">
        <v>108.532</v>
      </c>
      <c r="J56" s="75">
        <v>101.92</v>
      </c>
      <c r="K56" s="129">
        <f t="shared" si="2"/>
        <v>6.611999999999995</v>
      </c>
      <c r="L56" s="74">
        <f t="shared" si="3"/>
        <v>21.61776715466587</v>
      </c>
      <c r="M56" s="75">
        <f t="shared" si="4"/>
        <v>18.874074074074073</v>
      </c>
      <c r="N56" s="129">
        <f t="shared" si="9"/>
        <v>2.7436930805917967</v>
      </c>
    </row>
    <row r="57" spans="1:14" s="371" customFormat="1" ht="15">
      <c r="A57" s="72" t="s">
        <v>72</v>
      </c>
      <c r="B57" s="229">
        <v>206.364</v>
      </c>
      <c r="C57" s="238">
        <v>6.417</v>
      </c>
      <c r="D57" s="311">
        <f t="shared" si="8"/>
        <v>199.947</v>
      </c>
      <c r="E57" s="74">
        <v>199.947</v>
      </c>
      <c r="F57" s="75">
        <f t="shared" si="1"/>
        <v>100</v>
      </c>
      <c r="G57" s="75">
        <v>216.5</v>
      </c>
      <c r="H57" s="103">
        <f t="shared" si="0"/>
        <v>-16.552999999999997</v>
      </c>
      <c r="I57" s="74">
        <v>750</v>
      </c>
      <c r="J57" s="75">
        <v>632.5</v>
      </c>
      <c r="K57" s="129">
        <f t="shared" si="2"/>
        <v>117.5</v>
      </c>
      <c r="L57" s="74">
        <f t="shared" si="3"/>
        <v>37.50994013413555</v>
      </c>
      <c r="M57" s="75">
        <f t="shared" si="4"/>
        <v>29.214780600461893</v>
      </c>
      <c r="N57" s="131">
        <f t="shared" si="9"/>
        <v>8.295159533673655</v>
      </c>
    </row>
    <row r="58" spans="1:14" s="371" customFormat="1" ht="15">
      <c r="A58" s="72" t="s">
        <v>73</v>
      </c>
      <c r="B58" s="229">
        <v>736.293</v>
      </c>
      <c r="C58" s="238"/>
      <c r="D58" s="311">
        <f t="shared" si="8"/>
        <v>736.293</v>
      </c>
      <c r="E58" s="74">
        <v>736.293</v>
      </c>
      <c r="F58" s="75">
        <f t="shared" si="1"/>
        <v>100</v>
      </c>
      <c r="G58" s="75">
        <v>785.2</v>
      </c>
      <c r="H58" s="103">
        <f t="shared" si="0"/>
        <v>-48.90700000000004</v>
      </c>
      <c r="I58" s="74">
        <v>2601.1</v>
      </c>
      <c r="J58" s="75">
        <v>2142.6</v>
      </c>
      <c r="K58" s="129">
        <f t="shared" si="2"/>
        <v>458.5</v>
      </c>
      <c r="L58" s="74">
        <f t="shared" si="3"/>
        <v>35.32696901912689</v>
      </c>
      <c r="M58" s="75">
        <f t="shared" si="4"/>
        <v>27.287315333672947</v>
      </c>
      <c r="N58" s="131">
        <f t="shared" si="9"/>
        <v>8.039653685453946</v>
      </c>
    </row>
    <row r="59" spans="1:14" s="371" customFormat="1" ht="15">
      <c r="A59" s="72" t="s">
        <v>74</v>
      </c>
      <c r="B59" s="229">
        <v>81.071</v>
      </c>
      <c r="C59" s="238">
        <v>1.5</v>
      </c>
      <c r="D59" s="311">
        <f t="shared" si="8"/>
        <v>79.571</v>
      </c>
      <c r="E59" s="74">
        <v>47.75</v>
      </c>
      <c r="F59" s="75">
        <f t="shared" si="1"/>
        <v>60.00929987055586</v>
      </c>
      <c r="G59" s="75">
        <v>73</v>
      </c>
      <c r="H59" s="103">
        <f t="shared" si="0"/>
        <v>-25.25</v>
      </c>
      <c r="I59" s="74">
        <v>101.168</v>
      </c>
      <c r="J59" s="75">
        <v>138.7</v>
      </c>
      <c r="K59" s="129">
        <f t="shared" si="2"/>
        <v>-37.53199999999998</v>
      </c>
      <c r="L59" s="74">
        <f t="shared" si="3"/>
        <v>21.18701570680628</v>
      </c>
      <c r="M59" s="75">
        <f t="shared" si="4"/>
        <v>19</v>
      </c>
      <c r="N59" s="131">
        <f t="shared" si="9"/>
        <v>2.1870157068062817</v>
      </c>
    </row>
    <row r="60" spans="1:14" s="371" customFormat="1" ht="15">
      <c r="A60" s="72" t="s">
        <v>35</v>
      </c>
      <c r="B60" s="229">
        <v>144.359</v>
      </c>
      <c r="C60" s="238">
        <v>5.144</v>
      </c>
      <c r="D60" s="311">
        <f t="shared" si="8"/>
        <v>139.215</v>
      </c>
      <c r="E60" s="74">
        <v>139.215</v>
      </c>
      <c r="F60" s="75">
        <f t="shared" si="1"/>
        <v>100</v>
      </c>
      <c r="G60" s="75">
        <v>158.1</v>
      </c>
      <c r="H60" s="103">
        <f t="shared" si="0"/>
        <v>-18.88499999999999</v>
      </c>
      <c r="I60" s="74">
        <v>377.5</v>
      </c>
      <c r="J60" s="75">
        <v>347.7</v>
      </c>
      <c r="K60" s="129">
        <f t="shared" si="2"/>
        <v>29.80000000000001</v>
      </c>
      <c r="L60" s="74">
        <f t="shared" si="3"/>
        <v>27.116330855152103</v>
      </c>
      <c r="M60" s="75">
        <f t="shared" si="4"/>
        <v>21.992409867172675</v>
      </c>
      <c r="N60" s="131">
        <f t="shared" si="9"/>
        <v>5.123920987979428</v>
      </c>
    </row>
    <row r="61" spans="1:14" s="371" customFormat="1" ht="15">
      <c r="A61" s="72" t="s">
        <v>94</v>
      </c>
      <c r="B61" s="229">
        <v>101.911</v>
      </c>
      <c r="C61" s="238"/>
      <c r="D61" s="311">
        <f t="shared" si="8"/>
        <v>101.911</v>
      </c>
      <c r="E61" s="74">
        <v>83.183</v>
      </c>
      <c r="F61" s="75">
        <f t="shared" si="1"/>
        <v>81.62318101088205</v>
      </c>
      <c r="G61" s="75">
        <v>89.7</v>
      </c>
      <c r="H61" s="103">
        <f>E61-G61</f>
        <v>-6.516999999999996</v>
      </c>
      <c r="I61" s="74">
        <v>145.944</v>
      </c>
      <c r="J61" s="75">
        <v>101.4</v>
      </c>
      <c r="K61" s="129">
        <f>I61-J61</f>
        <v>44.54399999999998</v>
      </c>
      <c r="L61" s="74">
        <f t="shared" si="3"/>
        <v>17.544931055624346</v>
      </c>
      <c r="M61" s="75">
        <f t="shared" si="4"/>
        <v>11.304347826086957</v>
      </c>
      <c r="N61" s="131">
        <f>L61-M61</f>
        <v>6.240583229537389</v>
      </c>
    </row>
    <row r="62" spans="1:14" s="371" customFormat="1" ht="15">
      <c r="A62" s="72" t="s">
        <v>36</v>
      </c>
      <c r="B62" s="229">
        <v>76.675</v>
      </c>
      <c r="C62" s="238">
        <v>5.4</v>
      </c>
      <c r="D62" s="311">
        <f t="shared" si="8"/>
        <v>71.27499999999999</v>
      </c>
      <c r="E62" s="74">
        <v>71.3</v>
      </c>
      <c r="F62" s="75">
        <f t="shared" si="1"/>
        <v>100.0350754121361</v>
      </c>
      <c r="G62" s="75">
        <v>78.4</v>
      </c>
      <c r="H62" s="103">
        <f t="shared" si="0"/>
        <v>-7.1000000000000085</v>
      </c>
      <c r="I62" s="74">
        <v>177.8</v>
      </c>
      <c r="J62" s="75">
        <v>129.3</v>
      </c>
      <c r="K62" s="129">
        <f t="shared" si="2"/>
        <v>48.5</v>
      </c>
      <c r="L62" s="74">
        <f t="shared" si="3"/>
        <v>24.936886395511927</v>
      </c>
      <c r="M62" s="75">
        <f t="shared" si="4"/>
        <v>16.492346938775512</v>
      </c>
      <c r="N62" s="131">
        <f t="shared" si="9"/>
        <v>8.444539456736415</v>
      </c>
    </row>
    <row r="63" spans="1:14" s="371" customFormat="1" ht="15">
      <c r="A63" s="72" t="s">
        <v>75</v>
      </c>
      <c r="B63" s="229">
        <v>283.014</v>
      </c>
      <c r="C63" s="238">
        <v>6.6</v>
      </c>
      <c r="D63" s="311">
        <f t="shared" si="8"/>
        <v>276.414</v>
      </c>
      <c r="E63" s="74">
        <v>276.3</v>
      </c>
      <c r="F63" s="75">
        <f t="shared" si="1"/>
        <v>99.95875751590007</v>
      </c>
      <c r="G63" s="75">
        <v>297.2</v>
      </c>
      <c r="H63" s="103">
        <f t="shared" si="0"/>
        <v>-20.899999999999977</v>
      </c>
      <c r="I63" s="74">
        <v>768.2</v>
      </c>
      <c r="J63" s="75">
        <v>631.7</v>
      </c>
      <c r="K63" s="129">
        <f t="shared" si="2"/>
        <v>136.5</v>
      </c>
      <c r="L63" s="74">
        <f t="shared" si="3"/>
        <v>27.803112558812884</v>
      </c>
      <c r="M63" s="75">
        <f t="shared" si="4"/>
        <v>21.25504710632571</v>
      </c>
      <c r="N63" s="131">
        <f t="shared" si="9"/>
        <v>6.548065452487176</v>
      </c>
    </row>
    <row r="64" spans="1:14" s="371" customFormat="1" ht="15">
      <c r="A64" s="72" t="s">
        <v>37</v>
      </c>
      <c r="B64" s="229">
        <v>1669.414</v>
      </c>
      <c r="C64" s="238">
        <v>0.1</v>
      </c>
      <c r="D64" s="311">
        <f t="shared" si="8"/>
        <v>1669.314</v>
      </c>
      <c r="E64" s="74">
        <v>1665.3</v>
      </c>
      <c r="F64" s="75">
        <f t="shared" si="1"/>
        <v>99.7595419435768</v>
      </c>
      <c r="G64" s="75">
        <v>1591.3</v>
      </c>
      <c r="H64" s="103">
        <f t="shared" si="0"/>
        <v>74</v>
      </c>
      <c r="I64" s="74">
        <v>2784</v>
      </c>
      <c r="J64" s="75">
        <v>2073.8</v>
      </c>
      <c r="K64" s="129">
        <f t="shared" si="2"/>
        <v>710.1999999999998</v>
      </c>
      <c r="L64" s="74">
        <f t="shared" si="3"/>
        <v>16.71770852098721</v>
      </c>
      <c r="M64" s="75">
        <f t="shared" si="4"/>
        <v>13.03211210959593</v>
      </c>
      <c r="N64" s="131">
        <f t="shared" si="9"/>
        <v>3.6855964113912787</v>
      </c>
    </row>
    <row r="65" spans="1:14" s="371" customFormat="1" ht="15">
      <c r="A65" s="72" t="s">
        <v>38</v>
      </c>
      <c r="B65" s="229">
        <v>443.293</v>
      </c>
      <c r="C65" s="238">
        <v>5.2</v>
      </c>
      <c r="D65" s="311">
        <f t="shared" si="8"/>
        <v>438.093</v>
      </c>
      <c r="E65" s="74">
        <v>438.093</v>
      </c>
      <c r="F65" s="75">
        <f t="shared" si="1"/>
        <v>100</v>
      </c>
      <c r="G65" s="75">
        <v>447.5</v>
      </c>
      <c r="H65" s="103">
        <f t="shared" si="0"/>
        <v>-9.406999999999982</v>
      </c>
      <c r="I65" s="74">
        <v>1709.5</v>
      </c>
      <c r="J65" s="75">
        <v>1392.6</v>
      </c>
      <c r="K65" s="129">
        <f t="shared" si="2"/>
        <v>316.9000000000001</v>
      </c>
      <c r="L65" s="74">
        <f t="shared" si="3"/>
        <v>39.0213950006049</v>
      </c>
      <c r="M65" s="75">
        <f t="shared" si="4"/>
        <v>31.119553072625695</v>
      </c>
      <c r="N65" s="131">
        <f t="shared" si="9"/>
        <v>7.901841927979202</v>
      </c>
    </row>
    <row r="66" spans="1:14" s="371" customFormat="1" ht="15">
      <c r="A66" s="77" t="s">
        <v>39</v>
      </c>
      <c r="B66" s="229">
        <v>516.291</v>
      </c>
      <c r="C66" s="238">
        <v>9.5</v>
      </c>
      <c r="D66" s="311">
        <f t="shared" si="8"/>
        <v>506.79100000000005</v>
      </c>
      <c r="E66" s="74">
        <v>505.7</v>
      </c>
      <c r="F66" s="75">
        <f t="shared" si="1"/>
        <v>99.78472388025833</v>
      </c>
      <c r="G66" s="75">
        <v>519.8</v>
      </c>
      <c r="H66" s="103">
        <f t="shared" si="0"/>
        <v>-14.099999999999966</v>
      </c>
      <c r="I66" s="74">
        <v>1709.5</v>
      </c>
      <c r="J66" s="75">
        <v>1216.3</v>
      </c>
      <c r="K66" s="129">
        <f t="shared" si="2"/>
        <v>493.20000000000005</v>
      </c>
      <c r="L66" s="74">
        <f t="shared" si="3"/>
        <v>33.80462724935733</v>
      </c>
      <c r="M66" s="75">
        <f t="shared" si="4"/>
        <v>23.39938437860716</v>
      </c>
      <c r="N66" s="129">
        <f t="shared" si="9"/>
        <v>10.405242870750172</v>
      </c>
    </row>
    <row r="67" spans="1:14" s="371" customFormat="1" ht="15">
      <c r="A67" s="77" t="s">
        <v>40</v>
      </c>
      <c r="B67" s="229">
        <v>1317.427</v>
      </c>
      <c r="C67" s="238">
        <v>6.4</v>
      </c>
      <c r="D67" s="311">
        <f t="shared" si="8"/>
        <v>1311.0269999999998</v>
      </c>
      <c r="E67" s="96">
        <v>1311</v>
      </c>
      <c r="F67" s="75">
        <f t="shared" si="1"/>
        <v>99.9979405458469</v>
      </c>
      <c r="G67" s="68">
        <v>1139.7</v>
      </c>
      <c r="H67" s="131">
        <f t="shared" si="0"/>
        <v>171.29999999999995</v>
      </c>
      <c r="I67" s="96">
        <v>4300.5</v>
      </c>
      <c r="J67" s="68">
        <v>2795.1</v>
      </c>
      <c r="K67" s="129">
        <f t="shared" si="2"/>
        <v>1505.4</v>
      </c>
      <c r="L67" s="74">
        <f t="shared" si="3"/>
        <v>32.80320366132723</v>
      </c>
      <c r="M67" s="75">
        <f t="shared" si="4"/>
        <v>24.5248749670966</v>
      </c>
      <c r="N67" s="129">
        <f t="shared" si="9"/>
        <v>8.27832869423063</v>
      </c>
    </row>
    <row r="68" spans="1:14" s="371" customFormat="1" ht="15">
      <c r="A68" s="72" t="s">
        <v>41</v>
      </c>
      <c r="B68" s="229">
        <v>364.355</v>
      </c>
      <c r="C68" s="238">
        <v>1.604</v>
      </c>
      <c r="D68" s="311">
        <f t="shared" si="8"/>
        <v>362.75100000000003</v>
      </c>
      <c r="E68" s="74">
        <v>355.375</v>
      </c>
      <c r="F68" s="75">
        <f t="shared" si="1"/>
        <v>97.96664929938166</v>
      </c>
      <c r="G68" s="75">
        <v>357.351</v>
      </c>
      <c r="H68" s="103">
        <f t="shared" si="0"/>
        <v>-1.975999999999999</v>
      </c>
      <c r="I68" s="74">
        <v>1119.524</v>
      </c>
      <c r="J68" s="75">
        <v>918.051</v>
      </c>
      <c r="K68" s="129">
        <f t="shared" si="2"/>
        <v>201.47299999999984</v>
      </c>
      <c r="L68" s="74">
        <f t="shared" si="3"/>
        <v>31.50260991909954</v>
      </c>
      <c r="M68" s="75">
        <f t="shared" si="4"/>
        <v>25.69045560247488</v>
      </c>
      <c r="N68" s="129">
        <f t="shared" si="9"/>
        <v>5.81215431662466</v>
      </c>
    </row>
    <row r="69" spans="1:14" s="46" customFormat="1" ht="15.75">
      <c r="A69" s="43" t="s">
        <v>76</v>
      </c>
      <c r="B69" s="228">
        <v>2385.738</v>
      </c>
      <c r="C69" s="44">
        <f>SUM(C70:C75)-C73-C74</f>
        <v>34.222</v>
      </c>
      <c r="D69" s="44">
        <f>SUM(D70:D75)-D73-D74</f>
        <v>2351.5170000000003</v>
      </c>
      <c r="E69" s="44">
        <f>SUM(E70:E75)-E73-E74</f>
        <v>2342.508</v>
      </c>
      <c r="F69" s="41">
        <f t="shared" si="1"/>
        <v>99.61688561043783</v>
      </c>
      <c r="G69" s="41">
        <v>2370.1</v>
      </c>
      <c r="H69" s="69">
        <f t="shared" si="0"/>
        <v>-27.5920000000001</v>
      </c>
      <c r="I69" s="44">
        <f>SUM(I70:I75)-I73-I74</f>
        <v>4592.638000000001</v>
      </c>
      <c r="J69" s="41">
        <v>4020.5</v>
      </c>
      <c r="K69" s="133">
        <f t="shared" si="2"/>
        <v>572.1380000000008</v>
      </c>
      <c r="L69" s="44">
        <f t="shared" si="3"/>
        <v>19.605644890006783</v>
      </c>
      <c r="M69" s="41">
        <f t="shared" si="4"/>
        <v>16.963419265009914</v>
      </c>
      <c r="N69" s="133">
        <f t="shared" si="9"/>
        <v>2.6422256249968683</v>
      </c>
    </row>
    <row r="70" spans="1:14" s="371" customFormat="1" ht="15">
      <c r="A70" s="72" t="s">
        <v>77</v>
      </c>
      <c r="B70" s="229">
        <v>866.686</v>
      </c>
      <c r="C70" s="238">
        <v>7.398</v>
      </c>
      <c r="D70" s="311">
        <f aca="true" t="shared" si="10" ref="D70:D75">B70-C70</f>
        <v>859.288</v>
      </c>
      <c r="E70" s="74">
        <v>859.3</v>
      </c>
      <c r="F70" s="75">
        <f t="shared" si="1"/>
        <v>100.00139650501345</v>
      </c>
      <c r="G70" s="75">
        <v>889</v>
      </c>
      <c r="H70" s="103">
        <f t="shared" si="0"/>
        <v>-29.700000000000045</v>
      </c>
      <c r="I70" s="74">
        <v>1739.2</v>
      </c>
      <c r="J70" s="75">
        <v>1565.9</v>
      </c>
      <c r="K70" s="129">
        <f t="shared" si="2"/>
        <v>173.29999999999995</v>
      </c>
      <c r="L70" s="74">
        <f t="shared" si="3"/>
        <v>20.239730012801118</v>
      </c>
      <c r="M70" s="75">
        <f t="shared" si="4"/>
        <v>17.614173228346456</v>
      </c>
      <c r="N70" s="129">
        <f t="shared" si="9"/>
        <v>2.6255567844546626</v>
      </c>
    </row>
    <row r="71" spans="1:14" s="371" customFormat="1" ht="15">
      <c r="A71" s="72" t="s">
        <v>42</v>
      </c>
      <c r="B71" s="229">
        <v>152.823</v>
      </c>
      <c r="C71" s="238">
        <v>8.2</v>
      </c>
      <c r="D71" s="311">
        <f t="shared" si="10"/>
        <v>144.62300000000002</v>
      </c>
      <c r="E71" s="74">
        <v>141.51</v>
      </c>
      <c r="F71" s="75">
        <f aca="true" t="shared" si="11" ref="F71:F102">E71/D71*100</f>
        <v>97.84750696638845</v>
      </c>
      <c r="G71" s="75">
        <v>146.2</v>
      </c>
      <c r="H71" s="103">
        <f t="shared" si="0"/>
        <v>-4.689999999999998</v>
      </c>
      <c r="I71" s="74">
        <v>343.638</v>
      </c>
      <c r="J71" s="75">
        <v>272</v>
      </c>
      <c r="K71" s="129">
        <f aca="true" t="shared" si="12" ref="K71:K103">I71-J71</f>
        <v>71.63799999999998</v>
      </c>
      <c r="L71" s="74">
        <f aca="true" t="shared" si="13" ref="L71:L102">IF(E71&gt;0,I71/E71*10,"")</f>
        <v>24.283654865380537</v>
      </c>
      <c r="M71" s="75">
        <f aca="true" t="shared" si="14" ref="M71:M103">IF(G71&gt;0,J71/G71*10,"")</f>
        <v>18.6046511627907</v>
      </c>
      <c r="N71" s="129">
        <f t="shared" si="9"/>
        <v>5.6790037025898386</v>
      </c>
    </row>
    <row r="72" spans="1:14" s="371" customFormat="1" ht="15">
      <c r="A72" s="72" t="s">
        <v>43</v>
      </c>
      <c r="B72" s="229">
        <v>416.432</v>
      </c>
      <c r="C72" s="238">
        <v>4.224</v>
      </c>
      <c r="D72" s="311">
        <f t="shared" si="10"/>
        <v>412.208</v>
      </c>
      <c r="E72" s="74">
        <v>406.3</v>
      </c>
      <c r="F72" s="75">
        <f t="shared" si="11"/>
        <v>98.5667430035322</v>
      </c>
      <c r="G72" s="75">
        <v>422.8</v>
      </c>
      <c r="H72" s="103">
        <f aca="true" t="shared" si="15" ref="H72:H103">E72-G72</f>
        <v>-16.5</v>
      </c>
      <c r="I72" s="74">
        <v>980.4</v>
      </c>
      <c r="J72" s="75">
        <v>814.3</v>
      </c>
      <c r="K72" s="129">
        <f t="shared" si="12"/>
        <v>166.10000000000002</v>
      </c>
      <c r="L72" s="74">
        <f t="shared" si="13"/>
        <v>24.129953236524734</v>
      </c>
      <c r="M72" s="75">
        <f t="shared" si="14"/>
        <v>19.259697256385998</v>
      </c>
      <c r="N72" s="129">
        <f t="shared" si="9"/>
        <v>4.870255980138737</v>
      </c>
    </row>
    <row r="73" spans="1:14" s="371" customFormat="1" ht="15" hidden="1">
      <c r="A73" s="72" t="s">
        <v>78</v>
      </c>
      <c r="B73" s="229"/>
      <c r="C73" s="238"/>
      <c r="D73" s="311">
        <f t="shared" si="10"/>
        <v>0</v>
      </c>
      <c r="E73" s="74"/>
      <c r="F73" s="75" t="e">
        <f t="shared" si="11"/>
        <v>#DIV/0!</v>
      </c>
      <c r="G73" s="75"/>
      <c r="H73" s="103">
        <f t="shared" si="15"/>
        <v>0</v>
      </c>
      <c r="I73" s="74"/>
      <c r="J73" s="75"/>
      <c r="K73" s="129">
        <f t="shared" si="12"/>
        <v>0</v>
      </c>
      <c r="L73" s="74">
        <f t="shared" si="13"/>
      </c>
      <c r="M73" s="75">
        <f t="shared" si="14"/>
      </c>
      <c r="N73" s="129" t="e">
        <f t="shared" si="9"/>
        <v>#VALUE!</v>
      </c>
    </row>
    <row r="74" spans="1:14" s="371" customFormat="1" ht="15" hidden="1">
      <c r="A74" s="72" t="s">
        <v>79</v>
      </c>
      <c r="B74" s="229"/>
      <c r="C74" s="238"/>
      <c r="D74" s="311">
        <f t="shared" si="10"/>
        <v>0</v>
      </c>
      <c r="E74" s="74"/>
      <c r="F74" s="75" t="e">
        <f t="shared" si="11"/>
        <v>#DIV/0!</v>
      </c>
      <c r="G74" s="75"/>
      <c r="H74" s="103">
        <f t="shared" si="15"/>
        <v>0</v>
      </c>
      <c r="I74" s="74"/>
      <c r="J74" s="75"/>
      <c r="K74" s="129">
        <f t="shared" si="12"/>
        <v>0</v>
      </c>
      <c r="L74" s="74">
        <f t="shared" si="13"/>
      </c>
      <c r="M74" s="75">
        <f t="shared" si="14"/>
      </c>
      <c r="N74" s="129" t="e">
        <f t="shared" si="9"/>
        <v>#VALUE!</v>
      </c>
    </row>
    <row r="75" spans="1:14" s="371" customFormat="1" ht="15">
      <c r="A75" s="72" t="s">
        <v>44</v>
      </c>
      <c r="B75" s="229">
        <v>949.798</v>
      </c>
      <c r="C75" s="238">
        <v>14.4</v>
      </c>
      <c r="D75" s="311">
        <f t="shared" si="10"/>
        <v>935.398</v>
      </c>
      <c r="E75" s="74">
        <v>935.398</v>
      </c>
      <c r="F75" s="75">
        <f t="shared" si="11"/>
        <v>100</v>
      </c>
      <c r="G75" s="75">
        <v>912.1</v>
      </c>
      <c r="H75" s="103">
        <f t="shared" si="15"/>
        <v>23.298000000000002</v>
      </c>
      <c r="I75" s="74">
        <v>1529.4</v>
      </c>
      <c r="J75" s="75">
        <v>1368.3</v>
      </c>
      <c r="K75" s="129">
        <f t="shared" si="12"/>
        <v>161.10000000000014</v>
      </c>
      <c r="L75" s="74">
        <f t="shared" si="13"/>
        <v>16.350259461747832</v>
      </c>
      <c r="M75" s="75">
        <f t="shared" si="14"/>
        <v>15.001644556517926</v>
      </c>
      <c r="N75" s="129">
        <f t="shared" si="9"/>
        <v>1.3486149052299066</v>
      </c>
    </row>
    <row r="76" spans="1:14" s="46" customFormat="1" ht="15.75">
      <c r="A76" s="43" t="s">
        <v>45</v>
      </c>
      <c r="B76" s="228">
        <v>6244.612</v>
      </c>
      <c r="C76" s="44">
        <f>SUM(C77:C92)-C83-C84-C92</f>
        <v>61.325</v>
      </c>
      <c r="D76" s="44">
        <f>SUM(D77:D92)-D83-D84-D92</f>
        <v>6183.289</v>
      </c>
      <c r="E76" s="44">
        <f>SUM(E77:E92)-E83-E84-E92</f>
        <v>6040.124000000001</v>
      </c>
      <c r="F76" s="41">
        <f t="shared" si="11"/>
        <v>97.68464647212835</v>
      </c>
      <c r="G76" s="41">
        <v>6454.9929999999995</v>
      </c>
      <c r="H76" s="69">
        <f t="shared" si="15"/>
        <v>-414.8689999999988</v>
      </c>
      <c r="I76" s="44">
        <f>SUM(I77:I92)-I83-I84-I92</f>
        <v>10393.400000000001</v>
      </c>
      <c r="J76" s="41">
        <v>10254.000000000002</v>
      </c>
      <c r="K76" s="133">
        <f t="shared" si="12"/>
        <v>139.39999999999964</v>
      </c>
      <c r="L76" s="44">
        <f t="shared" si="13"/>
        <v>17.207262632356553</v>
      </c>
      <c r="M76" s="41">
        <f t="shared" si="14"/>
        <v>15.885377412492938</v>
      </c>
      <c r="N76" s="133">
        <f t="shared" si="9"/>
        <v>1.3218852198636153</v>
      </c>
    </row>
    <row r="77" spans="1:14" s="371" customFormat="1" ht="15">
      <c r="A77" s="72" t="s">
        <v>80</v>
      </c>
      <c r="B77" s="229">
        <v>0.822</v>
      </c>
      <c r="C77" s="238"/>
      <c r="D77" s="311">
        <f aca="true" t="shared" si="16" ref="D77:D92">B77-C77</f>
        <v>0.822</v>
      </c>
      <c r="E77" s="74">
        <v>0.822</v>
      </c>
      <c r="F77" s="75">
        <f t="shared" si="11"/>
        <v>100</v>
      </c>
      <c r="G77" s="75">
        <v>0.933</v>
      </c>
      <c r="H77" s="103">
        <f t="shared" si="15"/>
        <v>-0.1110000000000001</v>
      </c>
      <c r="I77" s="74">
        <v>0.51</v>
      </c>
      <c r="J77" s="75">
        <v>1.1</v>
      </c>
      <c r="K77" s="131">
        <f t="shared" si="12"/>
        <v>-0.5900000000000001</v>
      </c>
      <c r="L77" s="74">
        <f t="shared" si="13"/>
        <v>6.204379562043796</v>
      </c>
      <c r="M77" s="75">
        <f t="shared" si="14"/>
        <v>11.789924973204718</v>
      </c>
      <c r="N77" s="131">
        <f t="shared" si="9"/>
        <v>-5.585545411160922</v>
      </c>
    </row>
    <row r="78" spans="1:14" s="371" customFormat="1" ht="15">
      <c r="A78" s="72" t="s">
        <v>81</v>
      </c>
      <c r="B78" s="229">
        <v>37.823</v>
      </c>
      <c r="C78" s="238">
        <v>14.7</v>
      </c>
      <c r="D78" s="311">
        <f t="shared" si="16"/>
        <v>23.123</v>
      </c>
      <c r="E78" s="74">
        <v>19.6</v>
      </c>
      <c r="F78" s="75">
        <f t="shared" si="11"/>
        <v>84.76408770488258</v>
      </c>
      <c r="G78" s="75">
        <v>9.9</v>
      </c>
      <c r="H78" s="103">
        <f t="shared" si="15"/>
        <v>9.700000000000001</v>
      </c>
      <c r="I78" s="74">
        <v>19.7</v>
      </c>
      <c r="J78" s="75">
        <v>9.5</v>
      </c>
      <c r="K78" s="131">
        <f t="shared" si="12"/>
        <v>10.2</v>
      </c>
      <c r="L78" s="74">
        <f t="shared" si="13"/>
        <v>10.051020408163264</v>
      </c>
      <c r="M78" s="75">
        <f t="shared" si="14"/>
        <v>9.595959595959595</v>
      </c>
      <c r="N78" s="131">
        <f t="shared" si="9"/>
        <v>0.45506081220366923</v>
      </c>
    </row>
    <row r="79" spans="1:14" s="371" customFormat="1" ht="15">
      <c r="A79" s="72" t="s">
        <v>82</v>
      </c>
      <c r="B79" s="229">
        <v>4.687</v>
      </c>
      <c r="C79" s="238"/>
      <c r="D79" s="311">
        <f t="shared" si="16"/>
        <v>4.687</v>
      </c>
      <c r="E79" s="74">
        <v>2.1</v>
      </c>
      <c r="F79" s="75">
        <f t="shared" si="11"/>
        <v>44.804779176445486</v>
      </c>
      <c r="G79" s="75"/>
      <c r="H79" s="103">
        <f t="shared" si="15"/>
        <v>2.1</v>
      </c>
      <c r="I79" s="74">
        <v>2.1</v>
      </c>
      <c r="J79" s="75"/>
      <c r="K79" s="131">
        <f t="shared" si="12"/>
        <v>2.1</v>
      </c>
      <c r="L79" s="74">
        <f t="shared" si="13"/>
        <v>10</v>
      </c>
      <c r="M79" s="75">
        <f t="shared" si="14"/>
      </c>
      <c r="N79" s="382" t="e">
        <f t="shared" si="9"/>
        <v>#VALUE!</v>
      </c>
    </row>
    <row r="80" spans="1:14" s="371" customFormat="1" ht="15">
      <c r="A80" s="72" t="s">
        <v>83</v>
      </c>
      <c r="B80" s="229">
        <v>45.69</v>
      </c>
      <c r="C80" s="238"/>
      <c r="D80" s="311">
        <f t="shared" si="16"/>
        <v>45.69</v>
      </c>
      <c r="E80" s="74">
        <v>20.3</v>
      </c>
      <c r="F80" s="75">
        <f t="shared" si="11"/>
        <v>44.42985335959729</v>
      </c>
      <c r="G80" s="75">
        <v>45.1</v>
      </c>
      <c r="H80" s="103">
        <f t="shared" si="15"/>
        <v>-24.8</v>
      </c>
      <c r="I80" s="74">
        <v>35.5</v>
      </c>
      <c r="J80" s="75">
        <v>71.9</v>
      </c>
      <c r="K80" s="131">
        <f t="shared" si="12"/>
        <v>-36.400000000000006</v>
      </c>
      <c r="L80" s="74">
        <f t="shared" si="13"/>
        <v>17.48768472906404</v>
      </c>
      <c r="M80" s="75">
        <f t="shared" si="14"/>
        <v>15.942350332594234</v>
      </c>
      <c r="N80" s="131">
        <f t="shared" si="9"/>
        <v>1.545334396469805</v>
      </c>
    </row>
    <row r="81" spans="1:14" s="371" customFormat="1" ht="15">
      <c r="A81" s="72" t="s">
        <v>46</v>
      </c>
      <c r="B81" s="229">
        <v>2091.766</v>
      </c>
      <c r="C81" s="238">
        <v>16.5</v>
      </c>
      <c r="D81" s="311">
        <f t="shared" si="16"/>
        <v>2075.266</v>
      </c>
      <c r="E81" s="74">
        <v>2075.266</v>
      </c>
      <c r="F81" s="75">
        <f t="shared" si="11"/>
        <v>100</v>
      </c>
      <c r="G81" s="75">
        <v>2252.3</v>
      </c>
      <c r="H81" s="103">
        <f t="shared" si="15"/>
        <v>-177.0340000000001</v>
      </c>
      <c r="I81" s="74">
        <v>2973</v>
      </c>
      <c r="J81" s="75">
        <v>2977.8</v>
      </c>
      <c r="K81" s="129">
        <f t="shared" si="12"/>
        <v>-4.800000000000182</v>
      </c>
      <c r="L81" s="74">
        <f t="shared" si="13"/>
        <v>14.325874369839816</v>
      </c>
      <c r="M81" s="75">
        <f t="shared" si="14"/>
        <v>13.221151711583714</v>
      </c>
      <c r="N81" s="129">
        <f t="shared" si="9"/>
        <v>1.1047226582561027</v>
      </c>
    </row>
    <row r="82" spans="1:14" s="371" customFormat="1" ht="15">
      <c r="A82" s="72" t="s">
        <v>47</v>
      </c>
      <c r="B82" s="229">
        <v>702.277</v>
      </c>
      <c r="C82" s="238">
        <v>9.9</v>
      </c>
      <c r="D82" s="311">
        <f t="shared" si="16"/>
        <v>692.3770000000001</v>
      </c>
      <c r="E82" s="74">
        <v>630.15</v>
      </c>
      <c r="F82" s="75">
        <f t="shared" si="11"/>
        <v>91.01255529863064</v>
      </c>
      <c r="G82" s="75">
        <v>725.2</v>
      </c>
      <c r="H82" s="103">
        <f t="shared" si="15"/>
        <v>-95.05000000000007</v>
      </c>
      <c r="I82" s="74">
        <v>1444.59</v>
      </c>
      <c r="J82" s="75">
        <v>1745</v>
      </c>
      <c r="K82" s="129">
        <f t="shared" si="12"/>
        <v>-300.4100000000001</v>
      </c>
      <c r="L82" s="74">
        <f t="shared" si="13"/>
        <v>22.924541775767672</v>
      </c>
      <c r="M82" s="75">
        <f t="shared" si="14"/>
        <v>24.0623276337562</v>
      </c>
      <c r="N82" s="129">
        <f t="shared" si="9"/>
        <v>-1.1377858579885292</v>
      </c>
    </row>
    <row r="83" spans="1:14" s="371" customFormat="1" ht="15" hidden="1">
      <c r="A83" s="72" t="s">
        <v>84</v>
      </c>
      <c r="B83" s="229"/>
      <c r="C83" s="238"/>
      <c r="D83" s="311">
        <f t="shared" si="16"/>
        <v>0</v>
      </c>
      <c r="E83" s="74"/>
      <c r="F83" s="75" t="e">
        <f t="shared" si="11"/>
        <v>#DIV/0!</v>
      </c>
      <c r="G83" s="75"/>
      <c r="H83" s="103">
        <f t="shared" si="15"/>
        <v>0</v>
      </c>
      <c r="I83" s="74"/>
      <c r="J83" s="75"/>
      <c r="K83" s="129">
        <f t="shared" si="12"/>
        <v>0</v>
      </c>
      <c r="L83" s="74">
        <f t="shared" si="13"/>
      </c>
      <c r="M83" s="75">
        <f t="shared" si="14"/>
      </c>
      <c r="N83" s="129" t="e">
        <f t="shared" si="9"/>
        <v>#VALUE!</v>
      </c>
    </row>
    <row r="84" spans="1:14" s="371" customFormat="1" ht="15" hidden="1">
      <c r="A84" s="72" t="s">
        <v>85</v>
      </c>
      <c r="B84" s="229"/>
      <c r="C84" s="238"/>
      <c r="D84" s="311">
        <f t="shared" si="16"/>
        <v>0</v>
      </c>
      <c r="E84" s="74"/>
      <c r="F84" s="75" t="e">
        <f t="shared" si="11"/>
        <v>#DIV/0!</v>
      </c>
      <c r="G84" s="75"/>
      <c r="H84" s="103">
        <f t="shared" si="15"/>
        <v>0</v>
      </c>
      <c r="I84" s="74"/>
      <c r="J84" s="75"/>
      <c r="K84" s="129">
        <f t="shared" si="12"/>
        <v>0</v>
      </c>
      <c r="L84" s="74">
        <f t="shared" si="13"/>
      </c>
      <c r="M84" s="75">
        <f t="shared" si="14"/>
      </c>
      <c r="N84" s="129" t="e">
        <f t="shared" si="9"/>
        <v>#VALUE!</v>
      </c>
    </row>
    <row r="85" spans="1:14" s="371" customFormat="1" ht="15">
      <c r="A85" s="72" t="s">
        <v>48</v>
      </c>
      <c r="B85" s="229">
        <v>246.571</v>
      </c>
      <c r="C85" s="238"/>
      <c r="D85" s="311">
        <f t="shared" si="16"/>
        <v>246.571</v>
      </c>
      <c r="E85" s="74">
        <v>242.3</v>
      </c>
      <c r="F85" s="75">
        <f t="shared" si="11"/>
        <v>98.26784171699025</v>
      </c>
      <c r="G85" s="75">
        <v>234.3</v>
      </c>
      <c r="H85" s="103">
        <f t="shared" si="15"/>
        <v>8</v>
      </c>
      <c r="I85" s="74">
        <v>497.3</v>
      </c>
      <c r="J85" s="75">
        <v>442.2</v>
      </c>
      <c r="K85" s="129">
        <f t="shared" si="12"/>
        <v>55.10000000000002</v>
      </c>
      <c r="L85" s="74">
        <f t="shared" si="13"/>
        <v>20.524143623607095</v>
      </c>
      <c r="M85" s="75">
        <f t="shared" si="14"/>
        <v>18.873239436619716</v>
      </c>
      <c r="N85" s="129">
        <f t="shared" si="9"/>
        <v>1.650904186987379</v>
      </c>
    </row>
    <row r="86" spans="1:14" s="371" customFormat="1" ht="15" hidden="1">
      <c r="A86" s="72" t="s">
        <v>86</v>
      </c>
      <c r="B86" s="229"/>
      <c r="C86" s="238"/>
      <c r="D86" s="311">
        <f t="shared" si="16"/>
        <v>0</v>
      </c>
      <c r="E86" s="74"/>
      <c r="F86" s="75" t="e">
        <f t="shared" si="11"/>
        <v>#DIV/0!</v>
      </c>
      <c r="G86" s="75"/>
      <c r="H86" s="103">
        <f t="shared" si="15"/>
        <v>0</v>
      </c>
      <c r="I86" s="74"/>
      <c r="J86" s="75"/>
      <c r="K86" s="129">
        <f t="shared" si="12"/>
        <v>0</v>
      </c>
      <c r="L86" s="74">
        <f t="shared" si="13"/>
      </c>
      <c r="M86" s="75">
        <f t="shared" si="14"/>
      </c>
      <c r="N86" s="129" t="e">
        <f t="shared" si="9"/>
        <v>#VALUE!</v>
      </c>
    </row>
    <row r="87" spans="1:14" s="371" customFormat="1" ht="15">
      <c r="A87" s="72" t="s">
        <v>49</v>
      </c>
      <c r="B87" s="229">
        <v>296.358</v>
      </c>
      <c r="C87" s="238">
        <v>2.7</v>
      </c>
      <c r="D87" s="311">
        <f t="shared" si="16"/>
        <v>293.658</v>
      </c>
      <c r="E87" s="74">
        <v>293.658</v>
      </c>
      <c r="F87" s="75">
        <f t="shared" si="11"/>
        <v>100</v>
      </c>
      <c r="G87" s="75">
        <v>319.66</v>
      </c>
      <c r="H87" s="103">
        <f t="shared" si="15"/>
        <v>-26.00200000000001</v>
      </c>
      <c r="I87" s="74">
        <v>601.5</v>
      </c>
      <c r="J87" s="75">
        <v>555.6</v>
      </c>
      <c r="K87" s="129">
        <f t="shared" si="12"/>
        <v>45.89999999999998</v>
      </c>
      <c r="L87" s="74">
        <f t="shared" si="13"/>
        <v>20.483010849355374</v>
      </c>
      <c r="M87" s="75">
        <f t="shared" si="14"/>
        <v>17.38096727773259</v>
      </c>
      <c r="N87" s="129">
        <f t="shared" si="9"/>
        <v>3.102043571622783</v>
      </c>
    </row>
    <row r="88" spans="1:14" s="371" customFormat="1" ht="15">
      <c r="A88" s="72" t="s">
        <v>50</v>
      </c>
      <c r="B88" s="229">
        <v>1072.76</v>
      </c>
      <c r="C88" s="238"/>
      <c r="D88" s="311">
        <f t="shared" si="16"/>
        <v>1072.76</v>
      </c>
      <c r="E88" s="74">
        <v>1031.1</v>
      </c>
      <c r="F88" s="75">
        <f t="shared" si="11"/>
        <v>96.11655915582236</v>
      </c>
      <c r="G88" s="75">
        <v>1054.9</v>
      </c>
      <c r="H88" s="103">
        <f t="shared" si="15"/>
        <v>-23.800000000000182</v>
      </c>
      <c r="I88" s="74">
        <v>1926.4</v>
      </c>
      <c r="J88" s="75">
        <v>1631.6</v>
      </c>
      <c r="K88" s="129">
        <f t="shared" si="12"/>
        <v>294.8000000000002</v>
      </c>
      <c r="L88" s="74">
        <f t="shared" si="13"/>
        <v>18.682959945689074</v>
      </c>
      <c r="M88" s="75">
        <f t="shared" si="14"/>
        <v>15.46686889752583</v>
      </c>
      <c r="N88" s="129">
        <f t="shared" si="9"/>
        <v>3.2160910481632445</v>
      </c>
    </row>
    <row r="89" spans="1:14" s="371" customFormat="1" ht="15">
      <c r="A89" s="72" t="s">
        <v>51</v>
      </c>
      <c r="B89" s="229">
        <v>1562.697</v>
      </c>
      <c r="C89" s="238"/>
      <c r="D89" s="311">
        <f t="shared" si="16"/>
        <v>1562.697</v>
      </c>
      <c r="E89" s="74">
        <v>1561.6</v>
      </c>
      <c r="F89" s="75">
        <f t="shared" si="11"/>
        <v>99.92980085070874</v>
      </c>
      <c r="G89" s="75">
        <v>1651.7</v>
      </c>
      <c r="H89" s="103">
        <f t="shared" si="15"/>
        <v>-90.10000000000014</v>
      </c>
      <c r="I89" s="74">
        <v>2582.3</v>
      </c>
      <c r="J89" s="75">
        <v>2568.4</v>
      </c>
      <c r="K89" s="129">
        <f t="shared" si="12"/>
        <v>13.900000000000091</v>
      </c>
      <c r="L89" s="74">
        <f t="shared" si="13"/>
        <v>16.53624487704918</v>
      </c>
      <c r="M89" s="75">
        <f t="shared" si="14"/>
        <v>15.550039353393474</v>
      </c>
      <c r="N89" s="129">
        <f t="shared" si="9"/>
        <v>0.9862055236557072</v>
      </c>
    </row>
    <row r="90" spans="1:14" s="371" customFormat="1" ht="15">
      <c r="A90" s="77" t="s">
        <v>52</v>
      </c>
      <c r="B90" s="229">
        <v>112.743</v>
      </c>
      <c r="C90" s="238">
        <f>0.763+1.052</f>
        <v>1.815</v>
      </c>
      <c r="D90" s="311">
        <f t="shared" si="16"/>
        <v>110.928</v>
      </c>
      <c r="E90" s="74">
        <v>110.928</v>
      </c>
      <c r="F90" s="75">
        <f t="shared" si="11"/>
        <v>100</v>
      </c>
      <c r="G90" s="75">
        <v>121.9</v>
      </c>
      <c r="H90" s="103">
        <f t="shared" si="15"/>
        <v>-10.972000000000008</v>
      </c>
      <c r="I90" s="74">
        <v>247.4</v>
      </c>
      <c r="J90" s="75">
        <v>201.2</v>
      </c>
      <c r="K90" s="129">
        <f t="shared" si="12"/>
        <v>46.20000000000002</v>
      </c>
      <c r="L90" s="74">
        <f t="shared" si="13"/>
        <v>22.302754940141355</v>
      </c>
      <c r="M90" s="75">
        <f t="shared" si="14"/>
        <v>16.505332239540603</v>
      </c>
      <c r="N90" s="129">
        <f t="shared" si="9"/>
        <v>5.797422700600752</v>
      </c>
    </row>
    <row r="91" spans="1:14" s="371" customFormat="1" ht="15">
      <c r="A91" s="72" t="s">
        <v>97</v>
      </c>
      <c r="B91" s="229">
        <v>70.42</v>
      </c>
      <c r="C91" s="238">
        <v>15.71</v>
      </c>
      <c r="D91" s="311">
        <f t="shared" si="16"/>
        <v>54.71</v>
      </c>
      <c r="E91" s="74">
        <v>52.3</v>
      </c>
      <c r="F91" s="75">
        <f t="shared" si="11"/>
        <v>95.59495521842442</v>
      </c>
      <c r="G91" s="75">
        <v>39.1</v>
      </c>
      <c r="H91" s="103">
        <f t="shared" si="15"/>
        <v>13.199999999999996</v>
      </c>
      <c r="I91" s="74">
        <v>63.1</v>
      </c>
      <c r="J91" s="75">
        <v>49.7</v>
      </c>
      <c r="K91" s="129">
        <f t="shared" si="12"/>
        <v>13.399999999999999</v>
      </c>
      <c r="L91" s="74">
        <f t="shared" si="13"/>
        <v>12.065009560229447</v>
      </c>
      <c r="M91" s="75">
        <f t="shared" si="14"/>
        <v>12.710997442455243</v>
      </c>
      <c r="N91" s="129">
        <f t="shared" si="9"/>
        <v>-0.6459878822257963</v>
      </c>
    </row>
    <row r="92" spans="1:14" s="371" customFormat="1" ht="15.75" hidden="1">
      <c r="A92" s="72" t="s">
        <v>87</v>
      </c>
      <c r="B92" s="229"/>
      <c r="C92" s="238"/>
      <c r="D92" s="311">
        <f t="shared" si="16"/>
        <v>0</v>
      </c>
      <c r="E92" s="74"/>
      <c r="F92" s="75" t="e">
        <f t="shared" si="11"/>
        <v>#DIV/0!</v>
      </c>
      <c r="G92" s="75"/>
      <c r="H92" s="69">
        <f t="shared" si="15"/>
        <v>0</v>
      </c>
      <c r="I92" s="74"/>
      <c r="J92" s="75"/>
      <c r="K92" s="129">
        <f t="shared" si="12"/>
        <v>0</v>
      </c>
      <c r="L92" s="74">
        <f t="shared" si="13"/>
      </c>
      <c r="M92" s="75">
        <f t="shared" si="14"/>
      </c>
      <c r="N92" s="129" t="e">
        <f t="shared" si="9"/>
        <v>#VALUE!</v>
      </c>
    </row>
    <row r="93" spans="1:14" s="46" customFormat="1" ht="15.75">
      <c r="A93" s="43" t="s">
        <v>53</v>
      </c>
      <c r="B93" s="228">
        <v>140.817</v>
      </c>
      <c r="C93" s="44">
        <f>SUM(C94:C103)-C99</f>
        <v>0.72</v>
      </c>
      <c r="D93" s="44">
        <f>SUM(D94:D103)-D99</f>
        <v>140.09799999999998</v>
      </c>
      <c r="E93" s="44">
        <f>SUM(E94:E103)-E99</f>
        <v>137.78</v>
      </c>
      <c r="F93" s="41">
        <f t="shared" si="11"/>
        <v>98.34544390355325</v>
      </c>
      <c r="G93" s="41">
        <v>144.518</v>
      </c>
      <c r="H93" s="69">
        <f t="shared" si="15"/>
        <v>-6.7379999999999995</v>
      </c>
      <c r="I93" s="44">
        <f>SUM(I94:I103)-I99</f>
        <v>301.924</v>
      </c>
      <c r="J93" s="41">
        <v>342.321</v>
      </c>
      <c r="K93" s="133">
        <f t="shared" si="12"/>
        <v>-40.39700000000005</v>
      </c>
      <c r="L93" s="44">
        <f t="shared" si="13"/>
        <v>21.913485266366667</v>
      </c>
      <c r="M93" s="41">
        <f t="shared" si="14"/>
        <v>23.687083961859425</v>
      </c>
      <c r="N93" s="133">
        <f t="shared" si="9"/>
        <v>-1.7735986954927583</v>
      </c>
    </row>
    <row r="94" spans="1:14" s="371" customFormat="1" ht="15" hidden="1">
      <c r="A94" s="72" t="s">
        <v>88</v>
      </c>
      <c r="B94" s="229">
        <v>2.08</v>
      </c>
      <c r="C94" s="238"/>
      <c r="D94" s="311">
        <f aca="true" t="shared" si="17" ref="D94:D102">B94-C94</f>
        <v>2.08</v>
      </c>
      <c r="E94" s="74"/>
      <c r="F94" s="75">
        <f t="shared" si="11"/>
        <v>0</v>
      </c>
      <c r="G94" s="75">
        <v>1.621</v>
      </c>
      <c r="H94" s="103">
        <f t="shared" si="15"/>
        <v>-1.621</v>
      </c>
      <c r="I94" s="74"/>
      <c r="J94" s="75">
        <v>1.621</v>
      </c>
      <c r="K94" s="129">
        <f t="shared" si="12"/>
        <v>-1.621</v>
      </c>
      <c r="L94" s="74">
        <f t="shared" si="13"/>
      </c>
      <c r="M94" s="75">
        <f t="shared" si="14"/>
        <v>10</v>
      </c>
      <c r="N94" s="129" t="e">
        <f t="shared" si="9"/>
        <v>#VALUE!</v>
      </c>
    </row>
    <row r="95" spans="1:14" s="371" customFormat="1" ht="15">
      <c r="A95" s="72" t="s">
        <v>54</v>
      </c>
      <c r="B95" s="229">
        <v>21.482</v>
      </c>
      <c r="C95" s="238">
        <v>0.21</v>
      </c>
      <c r="D95" s="311">
        <f t="shared" si="17"/>
        <v>21.272</v>
      </c>
      <c r="E95" s="74">
        <v>21.028</v>
      </c>
      <c r="F95" s="75">
        <f t="shared" si="11"/>
        <v>98.85295223768334</v>
      </c>
      <c r="G95" s="75">
        <v>16</v>
      </c>
      <c r="H95" s="103">
        <f t="shared" si="15"/>
        <v>5.027999999999999</v>
      </c>
      <c r="I95" s="74">
        <v>44.455</v>
      </c>
      <c r="J95" s="75">
        <v>29</v>
      </c>
      <c r="K95" s="129">
        <f t="shared" si="12"/>
        <v>15.454999999999998</v>
      </c>
      <c r="L95" s="74">
        <f t="shared" si="13"/>
        <v>21.140859805972987</v>
      </c>
      <c r="M95" s="75">
        <f t="shared" si="14"/>
        <v>18.125</v>
      </c>
      <c r="N95" s="129">
        <f t="shared" si="9"/>
        <v>3.015859805972987</v>
      </c>
    </row>
    <row r="96" spans="1:14" s="371" customFormat="1" ht="15">
      <c r="A96" s="72" t="s">
        <v>55</v>
      </c>
      <c r="B96" s="169">
        <v>1.895</v>
      </c>
      <c r="C96" s="238"/>
      <c r="D96" s="311">
        <f t="shared" si="17"/>
        <v>1.895</v>
      </c>
      <c r="E96" s="74">
        <v>1.895</v>
      </c>
      <c r="F96" s="75">
        <f t="shared" si="11"/>
        <v>100</v>
      </c>
      <c r="G96" s="75">
        <v>1.897</v>
      </c>
      <c r="H96" s="103">
        <f t="shared" si="15"/>
        <v>-0.0020000000000000018</v>
      </c>
      <c r="I96" s="74">
        <v>3.611</v>
      </c>
      <c r="J96" s="75">
        <v>2.7</v>
      </c>
      <c r="K96" s="129">
        <f t="shared" si="12"/>
        <v>0.911</v>
      </c>
      <c r="L96" s="74">
        <f t="shared" si="13"/>
        <v>19.055408970976256</v>
      </c>
      <c r="M96" s="75">
        <f t="shared" si="14"/>
        <v>14.232999472851873</v>
      </c>
      <c r="N96" s="129">
        <f t="shared" si="9"/>
        <v>4.822409498124383</v>
      </c>
    </row>
    <row r="97" spans="1:14" s="371" customFormat="1" ht="15">
      <c r="A97" s="72" t="s">
        <v>56</v>
      </c>
      <c r="B97" s="169">
        <v>114.39</v>
      </c>
      <c r="C97" s="238">
        <v>0.5</v>
      </c>
      <c r="D97" s="311">
        <f t="shared" si="17"/>
        <v>113.89</v>
      </c>
      <c r="E97" s="74">
        <v>113.9</v>
      </c>
      <c r="F97" s="75">
        <f t="shared" si="11"/>
        <v>100.00878040214243</v>
      </c>
      <c r="G97" s="75">
        <v>124.4</v>
      </c>
      <c r="H97" s="103">
        <f t="shared" si="15"/>
        <v>-10.5</v>
      </c>
      <c r="I97" s="74">
        <v>252.45</v>
      </c>
      <c r="J97" s="75">
        <v>308.1</v>
      </c>
      <c r="K97" s="129">
        <f t="shared" si="12"/>
        <v>-55.650000000000034</v>
      </c>
      <c r="L97" s="74">
        <f t="shared" si="13"/>
        <v>22.16417910447761</v>
      </c>
      <c r="M97" s="75">
        <f t="shared" si="14"/>
        <v>24.76688102893891</v>
      </c>
      <c r="N97" s="129">
        <f t="shared" si="9"/>
        <v>-2.6027019244613</v>
      </c>
    </row>
    <row r="98" spans="1:14" s="371" customFormat="1" ht="15" hidden="1">
      <c r="A98" s="72" t="s">
        <v>57</v>
      </c>
      <c r="B98" s="169">
        <v>0.004</v>
      </c>
      <c r="C98" s="238"/>
      <c r="D98" s="311">
        <f t="shared" si="17"/>
        <v>0.004</v>
      </c>
      <c r="E98" s="74"/>
      <c r="F98" s="75">
        <f t="shared" si="11"/>
        <v>0</v>
      </c>
      <c r="G98" s="75"/>
      <c r="H98" s="103">
        <f t="shared" si="15"/>
        <v>0</v>
      </c>
      <c r="I98" s="74"/>
      <c r="J98" s="75"/>
      <c r="K98" s="129">
        <f t="shared" si="12"/>
        <v>0</v>
      </c>
      <c r="L98" s="74">
        <f t="shared" si="13"/>
      </c>
      <c r="M98" s="75">
        <f t="shared" si="14"/>
      </c>
      <c r="N98" s="129" t="e">
        <f t="shared" si="9"/>
        <v>#VALUE!</v>
      </c>
    </row>
    <row r="99" spans="1:14" s="371" customFormat="1" ht="15" hidden="1">
      <c r="A99" s="72" t="s">
        <v>89</v>
      </c>
      <c r="B99" s="169"/>
      <c r="C99" s="238"/>
      <c r="D99" s="311">
        <f t="shared" si="17"/>
        <v>0</v>
      </c>
      <c r="E99" s="74"/>
      <c r="F99" s="75" t="e">
        <f t="shared" si="11"/>
        <v>#DIV/0!</v>
      </c>
      <c r="G99" s="75"/>
      <c r="H99" s="103">
        <f t="shared" si="15"/>
        <v>0</v>
      </c>
      <c r="I99" s="74"/>
      <c r="J99" s="75"/>
      <c r="K99" s="129">
        <f t="shared" si="12"/>
        <v>0</v>
      </c>
      <c r="L99" s="74">
        <f t="shared" si="13"/>
      </c>
      <c r="M99" s="75">
        <f t="shared" si="14"/>
      </c>
      <c r="N99" s="129" t="e">
        <f t="shared" si="9"/>
        <v>#VALUE!</v>
      </c>
    </row>
    <row r="100" spans="1:14" s="371" customFormat="1" ht="15" hidden="1">
      <c r="A100" s="72" t="s">
        <v>58</v>
      </c>
      <c r="B100" s="169"/>
      <c r="C100" s="238"/>
      <c r="D100" s="311">
        <f t="shared" si="17"/>
        <v>0</v>
      </c>
      <c r="E100" s="74"/>
      <c r="F100" s="75" t="e">
        <f t="shared" si="11"/>
        <v>#DIV/0!</v>
      </c>
      <c r="G100" s="75"/>
      <c r="H100" s="103">
        <f t="shared" si="15"/>
        <v>0</v>
      </c>
      <c r="I100" s="74"/>
      <c r="J100" s="75"/>
      <c r="K100" s="129">
        <f t="shared" si="12"/>
        <v>0</v>
      </c>
      <c r="L100" s="74">
        <f t="shared" si="13"/>
      </c>
      <c r="M100" s="75">
        <f t="shared" si="14"/>
      </c>
      <c r="N100" s="129" t="e">
        <f t="shared" si="9"/>
        <v>#VALUE!</v>
      </c>
    </row>
    <row r="101" spans="1:14" s="371" customFormat="1" ht="15" hidden="1">
      <c r="A101" s="72" t="s">
        <v>59</v>
      </c>
      <c r="B101" s="169"/>
      <c r="C101" s="238"/>
      <c r="D101" s="311">
        <f t="shared" si="17"/>
        <v>0</v>
      </c>
      <c r="E101" s="74"/>
      <c r="F101" s="75" t="e">
        <f t="shared" si="11"/>
        <v>#DIV/0!</v>
      </c>
      <c r="G101" s="75"/>
      <c r="H101" s="103">
        <f t="shared" si="15"/>
        <v>0</v>
      </c>
      <c r="I101" s="74"/>
      <c r="J101" s="75"/>
      <c r="K101" s="129">
        <f t="shared" si="12"/>
        <v>0</v>
      </c>
      <c r="L101" s="74">
        <f t="shared" si="13"/>
      </c>
      <c r="M101" s="75">
        <f t="shared" si="14"/>
      </c>
      <c r="N101" s="129" t="e">
        <f t="shared" si="9"/>
        <v>#VALUE!</v>
      </c>
    </row>
    <row r="102" spans="1:14" s="371" customFormat="1" ht="15">
      <c r="A102" s="78" t="s">
        <v>90</v>
      </c>
      <c r="B102" s="180">
        <v>0.967</v>
      </c>
      <c r="C102" s="240">
        <v>0.01</v>
      </c>
      <c r="D102" s="312">
        <f t="shared" si="17"/>
        <v>0.957</v>
      </c>
      <c r="E102" s="79">
        <v>0.957</v>
      </c>
      <c r="F102" s="81">
        <f t="shared" si="11"/>
        <v>100</v>
      </c>
      <c r="G102" s="81">
        <v>0.6</v>
      </c>
      <c r="H102" s="105">
        <f t="shared" si="15"/>
        <v>0.357</v>
      </c>
      <c r="I102" s="79">
        <v>1.408</v>
      </c>
      <c r="J102" s="81">
        <v>0.9</v>
      </c>
      <c r="K102" s="135">
        <f t="shared" si="12"/>
        <v>0.5079999999999999</v>
      </c>
      <c r="L102" s="79">
        <f t="shared" si="13"/>
        <v>14.71264367816092</v>
      </c>
      <c r="M102" s="81">
        <f t="shared" si="14"/>
        <v>15</v>
      </c>
      <c r="N102" s="135">
        <f>L102-M102</f>
        <v>-0.28735632183908066</v>
      </c>
    </row>
    <row r="103" spans="1:14" s="371" customFormat="1" ht="15" hidden="1">
      <c r="A103" s="136" t="s">
        <v>91</v>
      </c>
      <c r="B103" s="91"/>
      <c r="C103" s="304"/>
      <c r="D103" s="304"/>
      <c r="E103" s="137"/>
      <c r="F103" s="138" t="e">
        <f>E103/B103*100</f>
        <v>#DIV/0!</v>
      </c>
      <c r="G103" s="139"/>
      <c r="H103" s="274">
        <f t="shared" si="15"/>
        <v>0</v>
      </c>
      <c r="I103" s="137"/>
      <c r="J103" s="139"/>
      <c r="K103" s="141">
        <f t="shared" si="12"/>
        <v>0</v>
      </c>
      <c r="L103" s="142" t="e">
        <f>I103/E103*10</f>
        <v>#DIV/0!</v>
      </c>
      <c r="M103" s="137">
        <f t="shared" si="14"/>
      </c>
      <c r="N103" s="141" t="e">
        <f>L103-M103</f>
        <v>#DIV/0!</v>
      </c>
    </row>
    <row r="105" spans="1:9" s="49" customFormat="1" ht="15">
      <c r="A105" s="84"/>
      <c r="B105" s="84"/>
      <c r="C105" s="84"/>
      <c r="D105" s="84"/>
      <c r="I105" s="371"/>
    </row>
    <row r="106" spans="1:9" s="49" customFormat="1" ht="15">
      <c r="A106" s="84"/>
      <c r="B106" s="84"/>
      <c r="C106" s="84"/>
      <c r="D106" s="84"/>
      <c r="I106" s="371"/>
    </row>
    <row r="107" spans="1:9" s="49" customFormat="1" ht="15">
      <c r="A107" s="84"/>
      <c r="B107" s="84"/>
      <c r="C107" s="84"/>
      <c r="D107" s="84"/>
      <c r="I107" s="371"/>
    </row>
    <row r="108" spans="1:9" s="49" customFormat="1" ht="15">
      <c r="A108" s="84"/>
      <c r="B108" s="84"/>
      <c r="C108" s="84"/>
      <c r="D108" s="84"/>
      <c r="I108" s="371"/>
    </row>
    <row r="109" spans="1:9" s="49" customFormat="1" ht="15">
      <c r="A109" s="84"/>
      <c r="B109" s="84"/>
      <c r="C109" s="84"/>
      <c r="D109" s="84"/>
      <c r="I109" s="371"/>
    </row>
    <row r="110" spans="1:9" s="49" customFormat="1" ht="15">
      <c r="A110" s="84"/>
      <c r="B110" s="84"/>
      <c r="C110" s="84"/>
      <c r="D110" s="84"/>
      <c r="I110" s="371"/>
    </row>
    <row r="111" spans="1:9" s="49" customFormat="1" ht="15">
      <c r="A111" s="84"/>
      <c r="B111" s="84"/>
      <c r="C111" s="84"/>
      <c r="D111" s="84"/>
      <c r="I111" s="371"/>
    </row>
    <row r="112" spans="1:9" s="49" customFormat="1" ht="15">
      <c r="A112" s="84"/>
      <c r="B112" s="84"/>
      <c r="C112" s="84"/>
      <c r="D112" s="84"/>
      <c r="I112" s="371"/>
    </row>
    <row r="113" spans="1:9" s="49" customFormat="1" ht="15">
      <c r="A113" s="84"/>
      <c r="B113" s="84"/>
      <c r="C113" s="84"/>
      <c r="D113" s="84"/>
      <c r="I113" s="371"/>
    </row>
    <row r="114" spans="1:9" s="49" customFormat="1" ht="15">
      <c r="A114" s="84"/>
      <c r="B114" s="84"/>
      <c r="C114" s="84"/>
      <c r="D114" s="84"/>
      <c r="I114" s="371"/>
    </row>
    <row r="115" spans="1:9" s="49" customFormat="1" ht="15">
      <c r="A115" s="84"/>
      <c r="B115" s="84"/>
      <c r="C115" s="84"/>
      <c r="D115" s="84"/>
      <c r="I115" s="371"/>
    </row>
    <row r="116" spans="1:9" s="85" customFormat="1" ht="15">
      <c r="A116" s="84"/>
      <c r="B116" s="84"/>
      <c r="C116" s="84"/>
      <c r="D116" s="84"/>
      <c r="I116" s="86"/>
    </row>
    <row r="117" spans="1:9" s="85" customFormat="1" ht="15">
      <c r="A117" s="84"/>
      <c r="B117" s="84"/>
      <c r="C117" s="84"/>
      <c r="D117" s="84"/>
      <c r="I117" s="86"/>
    </row>
    <row r="118" spans="1:9" s="85" customFormat="1" ht="15">
      <c r="A118" s="84"/>
      <c r="B118" s="84"/>
      <c r="C118" s="84"/>
      <c r="D118" s="84"/>
      <c r="I118" s="86"/>
    </row>
    <row r="119" spans="1:9" s="85" customFormat="1" ht="15">
      <c r="A119" s="84"/>
      <c r="B119" s="84"/>
      <c r="C119" s="84"/>
      <c r="D119" s="84"/>
      <c r="I119" s="86"/>
    </row>
    <row r="120" spans="1:9" s="85" customFormat="1" ht="15">
      <c r="A120" s="84"/>
      <c r="B120" s="84"/>
      <c r="C120" s="84"/>
      <c r="D120" s="84"/>
      <c r="I120" s="86"/>
    </row>
    <row r="121" spans="1:9" s="85" customFormat="1" ht="15">
      <c r="A121" s="84"/>
      <c r="B121" s="84"/>
      <c r="C121" s="84"/>
      <c r="D121" s="84"/>
      <c r="I121" s="86"/>
    </row>
    <row r="122" spans="1:9" s="85" customFormat="1" ht="15">
      <c r="A122" s="84"/>
      <c r="B122" s="84"/>
      <c r="C122" s="84"/>
      <c r="D122" s="84"/>
      <c r="I122" s="86"/>
    </row>
    <row r="123" spans="1:9" s="85" customFormat="1" ht="15">
      <c r="A123" s="84"/>
      <c r="B123" s="84"/>
      <c r="C123" s="84"/>
      <c r="D123" s="84"/>
      <c r="I123" s="86"/>
    </row>
    <row r="124" spans="1:9" s="85" customFormat="1" ht="15">
      <c r="A124" s="84"/>
      <c r="B124" s="84"/>
      <c r="C124" s="84"/>
      <c r="D124" s="84"/>
      <c r="I124" s="86"/>
    </row>
    <row r="125" spans="1:9" s="85" customFormat="1" ht="15">
      <c r="A125" s="84"/>
      <c r="B125" s="84"/>
      <c r="C125" s="84"/>
      <c r="D125" s="84"/>
      <c r="I125" s="86"/>
    </row>
    <row r="126" spans="1:9" s="85" customFormat="1" ht="15">
      <c r="A126" s="84"/>
      <c r="B126" s="84"/>
      <c r="C126" s="84"/>
      <c r="D126" s="84"/>
      <c r="I126" s="86"/>
    </row>
    <row r="127" spans="1:9" s="85" customFormat="1" ht="15">
      <c r="A127" s="84"/>
      <c r="B127" s="84"/>
      <c r="C127" s="84"/>
      <c r="D127" s="84"/>
      <c r="I127" s="86"/>
    </row>
    <row r="128" spans="1:9" s="85" customFormat="1" ht="15">
      <c r="A128" s="84"/>
      <c r="B128" s="84"/>
      <c r="C128" s="84"/>
      <c r="D128" s="84"/>
      <c r="I128" s="86"/>
    </row>
    <row r="129" spans="1:9" s="85" customFormat="1" ht="15">
      <c r="A129" s="84"/>
      <c r="B129" s="84"/>
      <c r="C129" s="84"/>
      <c r="D129" s="84"/>
      <c r="I129" s="86"/>
    </row>
    <row r="130" spans="1:9" s="85" customFormat="1" ht="15">
      <c r="A130" s="84"/>
      <c r="B130" s="84"/>
      <c r="C130" s="84"/>
      <c r="D130" s="84"/>
      <c r="I130" s="86"/>
    </row>
    <row r="131" spans="1:9" s="85" customFormat="1" ht="15">
      <c r="A131" s="84"/>
      <c r="B131" s="84"/>
      <c r="C131" s="84"/>
      <c r="D131" s="84"/>
      <c r="I131" s="86"/>
    </row>
    <row r="132" spans="1:9" s="85" customFormat="1" ht="15">
      <c r="A132" s="84"/>
      <c r="B132" s="84"/>
      <c r="C132" s="84"/>
      <c r="D132" s="84"/>
      <c r="I132" s="86"/>
    </row>
    <row r="133" spans="1:9" s="85" customFormat="1" ht="15">
      <c r="A133" s="84"/>
      <c r="B133" s="84"/>
      <c r="C133" s="84"/>
      <c r="D133" s="84"/>
      <c r="I133" s="86"/>
    </row>
    <row r="134" spans="1:9" s="85" customFormat="1" ht="15">
      <c r="A134" s="84"/>
      <c r="B134" s="84"/>
      <c r="C134" s="84"/>
      <c r="D134" s="84"/>
      <c r="I134" s="86"/>
    </row>
    <row r="135" spans="1:9" s="85" customFormat="1" ht="15">
      <c r="A135" s="84"/>
      <c r="B135" s="84"/>
      <c r="C135" s="84"/>
      <c r="D135" s="84"/>
      <c r="I135" s="86"/>
    </row>
    <row r="136" spans="1:9" s="85" customFormat="1" ht="15">
      <c r="A136" s="84"/>
      <c r="B136" s="84"/>
      <c r="C136" s="84"/>
      <c r="D136" s="84"/>
      <c r="I136" s="86"/>
    </row>
    <row r="137" spans="1:9" s="85" customFormat="1" ht="15">
      <c r="A137" s="84"/>
      <c r="B137" s="84"/>
      <c r="C137" s="84"/>
      <c r="D137" s="84"/>
      <c r="I137" s="86"/>
    </row>
    <row r="138" spans="1:9" s="85" customFormat="1" ht="15">
      <c r="A138" s="84"/>
      <c r="B138" s="84"/>
      <c r="C138" s="84"/>
      <c r="D138" s="84"/>
      <c r="I138" s="86"/>
    </row>
    <row r="139" spans="1:9" s="85" customFormat="1" ht="15">
      <c r="A139" s="84"/>
      <c r="B139" s="84"/>
      <c r="C139" s="84"/>
      <c r="D139" s="84"/>
      <c r="I139" s="86"/>
    </row>
    <row r="140" spans="1:9" s="85" customFormat="1" ht="15">
      <c r="A140" s="84"/>
      <c r="B140" s="84"/>
      <c r="C140" s="84"/>
      <c r="D140" s="84"/>
      <c r="I140" s="86"/>
    </row>
    <row r="141" spans="1:9" s="85" customFormat="1" ht="15">
      <c r="A141" s="84"/>
      <c r="B141" s="84"/>
      <c r="C141" s="84"/>
      <c r="D141" s="84"/>
      <c r="I141" s="86"/>
    </row>
    <row r="142" spans="1:9" s="85" customFormat="1" ht="15">
      <c r="A142" s="84"/>
      <c r="B142" s="84"/>
      <c r="C142" s="84"/>
      <c r="D142" s="84"/>
      <c r="I142" s="86"/>
    </row>
    <row r="143" spans="1:9" s="85" customFormat="1" ht="15">
      <c r="A143" s="84"/>
      <c r="B143" s="84"/>
      <c r="C143" s="84"/>
      <c r="D143" s="84"/>
      <c r="I143" s="86"/>
    </row>
    <row r="144" spans="1:9" s="85" customFormat="1" ht="15">
      <c r="A144" s="84"/>
      <c r="B144" s="84"/>
      <c r="C144" s="84"/>
      <c r="D144" s="84"/>
      <c r="I144" s="86"/>
    </row>
    <row r="145" spans="1:4" s="86" customFormat="1" ht="15">
      <c r="A145" s="87"/>
      <c r="B145" s="87"/>
      <c r="C145" s="87"/>
      <c r="D145" s="87"/>
    </row>
    <row r="146" spans="1:4" s="86" customFormat="1" ht="15">
      <c r="A146" s="87"/>
      <c r="B146" s="87"/>
      <c r="C146" s="87"/>
      <c r="D146" s="87"/>
    </row>
    <row r="147" spans="1:4" s="86" customFormat="1" ht="15">
      <c r="A147" s="87"/>
      <c r="B147" s="87"/>
      <c r="C147" s="87"/>
      <c r="D147" s="87"/>
    </row>
    <row r="148" spans="1:4" s="86" customFormat="1" ht="15">
      <c r="A148" s="87"/>
      <c r="B148" s="87"/>
      <c r="C148" s="87"/>
      <c r="D148" s="87"/>
    </row>
    <row r="149" spans="1:6" s="86" customFormat="1" ht="15">
      <c r="A149" s="87"/>
      <c r="B149" s="391"/>
      <c r="C149" s="391"/>
      <c r="D149" s="391"/>
      <c r="E149" s="391"/>
      <c r="F149" s="391"/>
    </row>
    <row r="150" spans="1:4" s="86" customFormat="1" ht="15.75">
      <c r="A150" s="88"/>
      <c r="B150" s="87"/>
      <c r="C150" s="87"/>
      <c r="D150" s="87"/>
    </row>
    <row r="151" spans="1:6" s="86" customFormat="1" ht="15">
      <c r="A151" s="87"/>
      <c r="B151" s="391"/>
      <c r="C151" s="391"/>
      <c r="D151" s="391"/>
      <c r="E151" s="391"/>
      <c r="F151" s="391"/>
    </row>
    <row r="152" spans="1:4" s="86" customFormat="1" ht="15">
      <c r="A152" s="87"/>
      <c r="B152" s="87"/>
      <c r="C152" s="87"/>
      <c r="D152" s="87"/>
    </row>
    <row r="153" spans="1:4" s="86" customFormat="1" ht="15">
      <c r="A153" s="87"/>
      <c r="B153" s="87"/>
      <c r="C153" s="87"/>
      <c r="D153" s="87"/>
    </row>
    <row r="154" spans="1:4" s="86" customFormat="1" ht="15">
      <c r="A154" s="87"/>
      <c r="B154" s="87"/>
      <c r="C154" s="87"/>
      <c r="D154" s="87"/>
    </row>
    <row r="155" spans="1:4" s="86" customFormat="1" ht="15">
      <c r="A155" s="87"/>
      <c r="B155" s="87"/>
      <c r="C155" s="87"/>
      <c r="D155" s="87"/>
    </row>
    <row r="156" spans="1:4" s="86" customFormat="1" ht="15">
      <c r="A156" s="87"/>
      <c r="B156" s="87"/>
      <c r="C156" s="87"/>
      <c r="D156" s="87"/>
    </row>
    <row r="157" spans="1:4" s="86" customFormat="1" ht="15">
      <c r="A157" s="87"/>
      <c r="B157" s="87"/>
      <c r="C157" s="87"/>
      <c r="D157" s="87"/>
    </row>
    <row r="158" spans="1:4" s="86" customFormat="1" ht="15">
      <c r="A158" s="87"/>
      <c r="B158" s="87"/>
      <c r="C158" s="87"/>
      <c r="D158" s="87"/>
    </row>
    <row r="159" spans="1:4" s="86" customFormat="1" ht="18" customHeight="1">
      <c r="A159" s="87"/>
      <c r="B159" s="87"/>
      <c r="C159" s="87"/>
      <c r="D159" s="87"/>
    </row>
    <row r="160" spans="1:4" s="86" customFormat="1" ht="15">
      <c r="A160" s="87"/>
      <c r="B160" s="87"/>
      <c r="C160" s="87"/>
      <c r="D160" s="87"/>
    </row>
    <row r="161" spans="1:4" s="86" customFormat="1" ht="15">
      <c r="A161" s="87"/>
      <c r="B161" s="87"/>
      <c r="C161" s="87"/>
      <c r="D161" s="87"/>
    </row>
    <row r="162" spans="1:4" s="86" customFormat="1" ht="15">
      <c r="A162" s="87"/>
      <c r="B162" s="87"/>
      <c r="C162" s="87"/>
      <c r="D162" s="87"/>
    </row>
    <row r="163" spans="1:4" s="86" customFormat="1" ht="15">
      <c r="A163" s="87"/>
      <c r="B163" s="87"/>
      <c r="C163" s="87"/>
      <c r="D163" s="87"/>
    </row>
    <row r="164" spans="1:4" s="86" customFormat="1" ht="15">
      <c r="A164" s="87"/>
      <c r="B164" s="87"/>
      <c r="C164" s="87"/>
      <c r="D164" s="87"/>
    </row>
    <row r="165" spans="1:4" s="86" customFormat="1" ht="15">
      <c r="A165" s="87"/>
      <c r="B165" s="87"/>
      <c r="C165" s="87"/>
      <c r="D165" s="87"/>
    </row>
    <row r="166" spans="1:4" s="86" customFormat="1" ht="15">
      <c r="A166" s="87"/>
      <c r="B166" s="87"/>
      <c r="C166" s="87"/>
      <c r="D166" s="87"/>
    </row>
    <row r="167" spans="1:4" s="86" customFormat="1" ht="15">
      <c r="A167" s="87"/>
      <c r="B167" s="87"/>
      <c r="C167" s="87"/>
      <c r="D167" s="87"/>
    </row>
    <row r="168" spans="1:4" s="86" customFormat="1" ht="15">
      <c r="A168" s="87"/>
      <c r="B168" s="87"/>
      <c r="C168" s="87"/>
      <c r="D168" s="87"/>
    </row>
    <row r="169" spans="1:4" s="86" customFormat="1" ht="15">
      <c r="A169" s="87"/>
      <c r="B169" s="87"/>
      <c r="C169" s="87"/>
      <c r="D169" s="87"/>
    </row>
    <row r="170" spans="1:4" s="86" customFormat="1" ht="15">
      <c r="A170" s="87"/>
      <c r="B170" s="87"/>
      <c r="C170" s="87"/>
      <c r="D170" s="87"/>
    </row>
    <row r="171" spans="1:4" s="86" customFormat="1" ht="15">
      <c r="A171" s="87"/>
      <c r="B171" s="87"/>
      <c r="C171" s="87"/>
      <c r="D171" s="87"/>
    </row>
    <row r="172" spans="1:4" s="86" customFormat="1" ht="15">
      <c r="A172" s="87"/>
      <c r="B172" s="87"/>
      <c r="C172" s="87"/>
      <c r="D172" s="87"/>
    </row>
    <row r="173" spans="1:4" s="86" customFormat="1" ht="15">
      <c r="A173" s="87"/>
      <c r="B173" s="87"/>
      <c r="C173" s="87"/>
      <c r="D173" s="87"/>
    </row>
    <row r="174" spans="1:4" s="86" customFormat="1" ht="15">
      <c r="A174" s="87"/>
      <c r="B174" s="87"/>
      <c r="C174" s="87"/>
      <c r="D174" s="87"/>
    </row>
    <row r="175" spans="1:4" s="86" customFormat="1" ht="15">
      <c r="A175" s="87"/>
      <c r="B175" s="87"/>
      <c r="C175" s="87"/>
      <c r="D175" s="87"/>
    </row>
    <row r="176" spans="1:4" s="86" customFormat="1" ht="15">
      <c r="A176" s="87"/>
      <c r="B176" s="87"/>
      <c r="C176" s="87"/>
      <c r="D176" s="87"/>
    </row>
    <row r="177" spans="1:4" s="86" customFormat="1" ht="15">
      <c r="A177" s="87"/>
      <c r="B177" s="87"/>
      <c r="C177" s="87"/>
      <c r="D177" s="87"/>
    </row>
    <row r="178" spans="1:4" s="86" customFormat="1" ht="15">
      <c r="A178" s="87"/>
      <c r="B178" s="87"/>
      <c r="C178" s="87"/>
      <c r="D178" s="87"/>
    </row>
    <row r="179" spans="1:4" s="86" customFormat="1" ht="15">
      <c r="A179" s="87"/>
      <c r="B179" s="87"/>
      <c r="C179" s="87"/>
      <c r="D179" s="87"/>
    </row>
    <row r="180" spans="1:4" s="86" customFormat="1" ht="15">
      <c r="A180" s="87"/>
      <c r="B180" s="87"/>
      <c r="C180" s="87"/>
      <c r="D180" s="87"/>
    </row>
    <row r="181" spans="1:4" s="86" customFormat="1" ht="15">
      <c r="A181" s="87"/>
      <c r="B181" s="87"/>
      <c r="C181" s="87"/>
      <c r="D181" s="87"/>
    </row>
    <row r="182" spans="1:4" s="86" customFormat="1" ht="15">
      <c r="A182" s="87"/>
      <c r="B182" s="87"/>
      <c r="C182" s="87"/>
      <c r="D182" s="87"/>
    </row>
    <row r="183" spans="1:4" s="86" customFormat="1" ht="15">
      <c r="A183" s="87"/>
      <c r="B183" s="87"/>
      <c r="C183" s="87"/>
      <c r="D183" s="87"/>
    </row>
    <row r="184" spans="1:4" s="86" customFormat="1" ht="15">
      <c r="A184" s="87"/>
      <c r="B184" s="87"/>
      <c r="C184" s="87"/>
      <c r="D184" s="87"/>
    </row>
    <row r="185" spans="1:4" s="86" customFormat="1" ht="15">
      <c r="A185" s="87"/>
      <c r="B185" s="87"/>
      <c r="C185" s="87"/>
      <c r="D185" s="87"/>
    </row>
    <row r="186" spans="1:4" s="86" customFormat="1" ht="15">
      <c r="A186" s="87"/>
      <c r="B186" s="87"/>
      <c r="C186" s="87"/>
      <c r="D186" s="87"/>
    </row>
    <row r="187" spans="1:4" s="86" customFormat="1" ht="15">
      <c r="A187" s="87"/>
      <c r="B187" s="87"/>
      <c r="C187" s="87"/>
      <c r="D187" s="87"/>
    </row>
    <row r="188" spans="1:4" s="86" customFormat="1" ht="15">
      <c r="A188" s="87"/>
      <c r="B188" s="87"/>
      <c r="C188" s="87"/>
      <c r="D188" s="87"/>
    </row>
    <row r="189" spans="1:4" s="86" customFormat="1" ht="15">
      <c r="A189" s="87"/>
      <c r="B189" s="87"/>
      <c r="C189" s="87"/>
      <c r="D189" s="87"/>
    </row>
    <row r="190" spans="1:4" s="86" customFormat="1" ht="15">
      <c r="A190" s="87"/>
      <c r="B190" s="87"/>
      <c r="C190" s="87"/>
      <c r="D190" s="87"/>
    </row>
    <row r="191" spans="1:4" s="86" customFormat="1" ht="15">
      <c r="A191" s="87"/>
      <c r="B191" s="87"/>
      <c r="C191" s="87"/>
      <c r="D191" s="87"/>
    </row>
    <row r="192" spans="1:4" s="58" customFormat="1" ht="15">
      <c r="A192" s="89"/>
      <c r="B192" s="89"/>
      <c r="C192" s="89"/>
      <c r="D192" s="89"/>
    </row>
    <row r="193" spans="1:4" s="58" customFormat="1" ht="15">
      <c r="A193" s="89"/>
      <c r="B193" s="89"/>
      <c r="C193" s="89"/>
      <c r="D193" s="89"/>
    </row>
    <row r="194" spans="1:4" s="58" customFormat="1" ht="15">
      <c r="A194" s="89"/>
      <c r="B194" s="89"/>
      <c r="C194" s="89"/>
      <c r="D194" s="89"/>
    </row>
    <row r="195" spans="1:4" s="58" customFormat="1" ht="15">
      <c r="A195" s="89"/>
      <c r="B195" s="89"/>
      <c r="C195" s="89"/>
      <c r="D195" s="89"/>
    </row>
    <row r="196" spans="1:4" s="58" customFormat="1" ht="15">
      <c r="A196" s="89"/>
      <c r="B196" s="89"/>
      <c r="C196" s="89"/>
      <c r="D196" s="89"/>
    </row>
    <row r="197" spans="1:4" s="58" customFormat="1" ht="15">
      <c r="A197" s="89"/>
      <c r="B197" s="89"/>
      <c r="C197" s="89"/>
      <c r="D197" s="89"/>
    </row>
    <row r="198" spans="1:4" s="58" customFormat="1" ht="15">
      <c r="A198" s="89"/>
      <c r="B198" s="89"/>
      <c r="C198" s="89"/>
      <c r="D198" s="89"/>
    </row>
    <row r="199" spans="1:4" s="58" customFormat="1" ht="15">
      <c r="A199" s="89"/>
      <c r="B199" s="89"/>
      <c r="C199" s="89"/>
      <c r="D199" s="89"/>
    </row>
    <row r="200" spans="1:4" s="58" customFormat="1" ht="15">
      <c r="A200" s="89"/>
      <c r="B200" s="89"/>
      <c r="C200" s="89"/>
      <c r="D200" s="89"/>
    </row>
    <row r="201" spans="1:4" s="58" customFormat="1" ht="15">
      <c r="A201" s="89"/>
      <c r="B201" s="89"/>
      <c r="C201" s="89"/>
      <c r="D201" s="89"/>
    </row>
    <row r="202" spans="1:4" s="58" customFormat="1" ht="15">
      <c r="A202" s="89"/>
      <c r="B202" s="89"/>
      <c r="C202" s="89"/>
      <c r="D202" s="89"/>
    </row>
    <row r="203" spans="1:4" s="58" customFormat="1" ht="15">
      <c r="A203" s="89"/>
      <c r="B203" s="89"/>
      <c r="C203" s="89"/>
      <c r="D203" s="89"/>
    </row>
    <row r="204" spans="1:4" s="58" customFormat="1" ht="15">
      <c r="A204" s="89"/>
      <c r="B204" s="89"/>
      <c r="C204" s="89"/>
      <c r="D204" s="89"/>
    </row>
    <row r="205" spans="1:4" s="58" customFormat="1" ht="15">
      <c r="A205" s="89"/>
      <c r="B205" s="89"/>
      <c r="C205" s="89"/>
      <c r="D205" s="89"/>
    </row>
    <row r="206" spans="1:4" s="58" customFormat="1" ht="15">
      <c r="A206" s="89"/>
      <c r="B206" s="89"/>
      <c r="C206" s="89"/>
      <c r="D206" s="89"/>
    </row>
    <row r="207" spans="1:4" s="58" customFormat="1" ht="15">
      <c r="A207" s="89"/>
      <c r="B207" s="89"/>
      <c r="C207" s="89"/>
      <c r="D207" s="89"/>
    </row>
    <row r="208" spans="1:4" s="58" customFormat="1" ht="15">
      <c r="A208" s="89"/>
      <c r="B208" s="89"/>
      <c r="C208" s="89"/>
      <c r="D208" s="89"/>
    </row>
    <row r="209" spans="1:4" s="58" customFormat="1" ht="15">
      <c r="A209" s="89"/>
      <c r="B209" s="89"/>
      <c r="C209" s="89"/>
      <c r="D209" s="89"/>
    </row>
    <row r="210" spans="1:4" s="58" customFormat="1" ht="15">
      <c r="A210" s="89"/>
      <c r="B210" s="89"/>
      <c r="C210" s="89"/>
      <c r="D210" s="89"/>
    </row>
    <row r="211" spans="1:4" s="58" customFormat="1" ht="15">
      <c r="A211" s="89"/>
      <c r="B211" s="89"/>
      <c r="C211" s="89"/>
      <c r="D211" s="89"/>
    </row>
    <row r="212" spans="1:4" s="58" customFormat="1" ht="15">
      <c r="A212" s="89"/>
      <c r="B212" s="89"/>
      <c r="C212" s="89"/>
      <c r="D212" s="89"/>
    </row>
    <row r="213" spans="1:4" s="58" customFormat="1" ht="15">
      <c r="A213" s="89"/>
      <c r="B213" s="89"/>
      <c r="C213" s="89"/>
      <c r="D213" s="89"/>
    </row>
    <row r="214" spans="1:4" s="58" customFormat="1" ht="15">
      <c r="A214" s="89"/>
      <c r="B214" s="89"/>
      <c r="C214" s="89"/>
      <c r="D214" s="89"/>
    </row>
    <row r="215" spans="1:4" s="58" customFormat="1" ht="15">
      <c r="A215" s="89"/>
      <c r="B215" s="89"/>
      <c r="C215" s="89"/>
      <c r="D215" s="89"/>
    </row>
    <row r="216" spans="1:4" s="58" customFormat="1" ht="15">
      <c r="A216" s="89"/>
      <c r="B216" s="89"/>
      <c r="C216" s="89"/>
      <c r="D216" s="89"/>
    </row>
    <row r="217" spans="1:4" s="58" customFormat="1" ht="15">
      <c r="A217" s="89"/>
      <c r="B217" s="89"/>
      <c r="C217" s="89"/>
      <c r="D217" s="89"/>
    </row>
    <row r="218" spans="1:4" s="58" customFormat="1" ht="15">
      <c r="A218" s="89"/>
      <c r="B218" s="89"/>
      <c r="C218" s="89"/>
      <c r="D218" s="89"/>
    </row>
    <row r="219" spans="1:4" s="58" customFormat="1" ht="15">
      <c r="A219" s="89"/>
      <c r="B219" s="89"/>
      <c r="C219" s="89"/>
      <c r="D219" s="89"/>
    </row>
    <row r="220" spans="1:4" s="58" customFormat="1" ht="15">
      <c r="A220" s="89"/>
      <c r="B220" s="89"/>
      <c r="C220" s="89"/>
      <c r="D220" s="89"/>
    </row>
    <row r="221" spans="1:4" s="58" customFormat="1" ht="15">
      <c r="A221" s="89"/>
      <c r="B221" s="89"/>
      <c r="C221" s="89"/>
      <c r="D221" s="89"/>
    </row>
    <row r="222" spans="1:4" s="58" customFormat="1" ht="15">
      <c r="A222" s="89"/>
      <c r="B222" s="89"/>
      <c r="C222" s="89"/>
      <c r="D222" s="89"/>
    </row>
    <row r="223" spans="1:4" s="58" customFormat="1" ht="15">
      <c r="A223" s="89"/>
      <c r="B223" s="89"/>
      <c r="C223" s="89"/>
      <c r="D223" s="89"/>
    </row>
    <row r="224" spans="1:4" s="58" customFormat="1" ht="15">
      <c r="A224" s="89"/>
      <c r="B224" s="89"/>
      <c r="C224" s="89"/>
      <c r="D224" s="89"/>
    </row>
    <row r="225" spans="1:4" s="58" customFormat="1" ht="15">
      <c r="A225" s="89"/>
      <c r="B225" s="89"/>
      <c r="C225" s="89"/>
      <c r="D225" s="89"/>
    </row>
    <row r="226" spans="1:4" s="58" customFormat="1" ht="15">
      <c r="A226" s="89"/>
      <c r="B226" s="89"/>
      <c r="C226" s="89"/>
      <c r="D226" s="89"/>
    </row>
    <row r="227" spans="1:4" s="58" customFormat="1" ht="15">
      <c r="A227" s="89"/>
      <c r="B227" s="89"/>
      <c r="C227" s="89"/>
      <c r="D227" s="89"/>
    </row>
    <row r="228" spans="1:4" s="58" customFormat="1" ht="0.75" customHeight="1">
      <c r="A228" s="89"/>
      <c r="B228" s="89"/>
      <c r="C228" s="89"/>
      <c r="D228" s="89"/>
    </row>
    <row r="229" spans="1:4" s="58" customFormat="1" ht="15">
      <c r="A229" s="89"/>
      <c r="B229" s="89"/>
      <c r="C229" s="89"/>
      <c r="D229" s="89"/>
    </row>
    <row r="230" spans="1:4" s="58" customFormat="1" ht="15">
      <c r="A230" s="89"/>
      <c r="B230" s="89"/>
      <c r="C230" s="89"/>
      <c r="D230" s="89"/>
    </row>
    <row r="231" spans="1:4" s="58" customFormat="1" ht="15">
      <c r="A231" s="89"/>
      <c r="B231" s="89"/>
      <c r="C231" s="89"/>
      <c r="D231" s="89"/>
    </row>
    <row r="232" spans="1:4" s="58" customFormat="1" ht="15">
      <c r="A232" s="89"/>
      <c r="B232" s="89"/>
      <c r="C232" s="89"/>
      <c r="D232" s="89"/>
    </row>
    <row r="233" spans="1:4" s="58" customFormat="1" ht="15">
      <c r="A233" s="89"/>
      <c r="B233" s="89"/>
      <c r="C233" s="89"/>
      <c r="D233" s="89"/>
    </row>
    <row r="234" spans="1:4" s="58" customFormat="1" ht="15">
      <c r="A234" s="89"/>
      <c r="B234" s="89"/>
      <c r="C234" s="89"/>
      <c r="D234" s="89"/>
    </row>
    <row r="235" spans="1:4" s="58" customFormat="1" ht="15">
      <c r="A235" s="89"/>
      <c r="B235" s="89"/>
      <c r="C235" s="89"/>
      <c r="D235" s="89"/>
    </row>
    <row r="236" spans="1:4" s="58" customFormat="1" ht="15">
      <c r="A236" s="89"/>
      <c r="B236" s="89"/>
      <c r="C236" s="89"/>
      <c r="D236" s="89"/>
    </row>
    <row r="237" spans="1:4" s="58" customFormat="1" ht="15">
      <c r="A237" s="89"/>
      <c r="B237" s="89"/>
      <c r="C237" s="89"/>
      <c r="D237" s="89"/>
    </row>
    <row r="238" spans="1:4" s="58" customFormat="1" ht="15">
      <c r="A238" s="89"/>
      <c r="B238" s="89"/>
      <c r="C238" s="89"/>
      <c r="D238" s="89"/>
    </row>
    <row r="239" spans="1:4" s="58" customFormat="1" ht="15">
      <c r="A239" s="89"/>
      <c r="B239" s="89"/>
      <c r="C239" s="89"/>
      <c r="D239" s="89"/>
    </row>
    <row r="240" spans="1:4" s="58" customFormat="1" ht="15">
      <c r="A240" s="89"/>
      <c r="B240" s="89"/>
      <c r="C240" s="89"/>
      <c r="D240" s="89"/>
    </row>
    <row r="241" spans="1:4" s="58" customFormat="1" ht="15">
      <c r="A241" s="89"/>
      <c r="B241" s="89"/>
      <c r="C241" s="89"/>
      <c r="D241" s="89"/>
    </row>
    <row r="242" spans="1:4" s="58" customFormat="1" ht="15">
      <c r="A242" s="89"/>
      <c r="B242" s="89"/>
      <c r="C242" s="89"/>
      <c r="D242" s="89"/>
    </row>
    <row r="243" spans="1:4" s="58" customFormat="1" ht="15">
      <c r="A243" s="89"/>
      <c r="B243" s="89"/>
      <c r="C243" s="89"/>
      <c r="D243" s="89"/>
    </row>
    <row r="244" spans="1:4" s="58" customFormat="1" ht="15">
      <c r="A244" s="89"/>
      <c r="B244" s="89"/>
      <c r="C244" s="89"/>
      <c r="D244" s="89"/>
    </row>
    <row r="245" spans="1:4" s="58" customFormat="1" ht="15">
      <c r="A245" s="89"/>
      <c r="B245" s="89"/>
      <c r="C245" s="89"/>
      <c r="D245" s="89"/>
    </row>
    <row r="246" spans="1:4" s="58" customFormat="1" ht="15">
      <c r="A246" s="89"/>
      <c r="B246" s="89"/>
      <c r="C246" s="89"/>
      <c r="D246" s="89"/>
    </row>
    <row r="247" spans="1:4" s="58" customFormat="1" ht="15">
      <c r="A247" s="89"/>
      <c r="B247" s="89"/>
      <c r="C247" s="89"/>
      <c r="D247" s="89"/>
    </row>
    <row r="248" spans="1:4" s="58" customFormat="1" ht="15">
      <c r="A248" s="89"/>
      <c r="B248" s="89"/>
      <c r="C248" s="89"/>
      <c r="D248" s="89"/>
    </row>
    <row r="249" spans="1:4" s="58" customFormat="1" ht="15">
      <c r="A249" s="89"/>
      <c r="B249" s="89"/>
      <c r="C249" s="89"/>
      <c r="D249" s="89"/>
    </row>
    <row r="250" spans="1:4" s="58" customFormat="1" ht="15">
      <c r="A250" s="89"/>
      <c r="B250" s="89"/>
      <c r="C250" s="89"/>
      <c r="D250" s="89"/>
    </row>
    <row r="251" spans="1:4" s="58" customFormat="1" ht="15">
      <c r="A251" s="89"/>
      <c r="B251" s="89"/>
      <c r="C251" s="89"/>
      <c r="D251" s="89"/>
    </row>
    <row r="252" spans="1:4" s="58" customFormat="1" ht="15">
      <c r="A252" s="89"/>
      <c r="B252" s="89"/>
      <c r="C252" s="89"/>
      <c r="D252" s="89"/>
    </row>
    <row r="253" spans="1:4" s="58" customFormat="1" ht="15">
      <c r="A253" s="89"/>
      <c r="B253" s="89"/>
      <c r="C253" s="89"/>
      <c r="D253" s="89"/>
    </row>
    <row r="254" spans="1:4" s="58" customFormat="1" ht="15">
      <c r="A254" s="89"/>
      <c r="B254" s="89"/>
      <c r="C254" s="89"/>
      <c r="D254" s="89"/>
    </row>
    <row r="255" spans="1:4" s="58" customFormat="1" ht="15">
      <c r="A255" s="89"/>
      <c r="B255" s="89"/>
      <c r="C255" s="89"/>
      <c r="D255" s="89"/>
    </row>
    <row r="256" spans="1:4" s="58" customFormat="1" ht="15">
      <c r="A256" s="89"/>
      <c r="B256" s="89"/>
      <c r="C256" s="89"/>
      <c r="D256" s="89"/>
    </row>
    <row r="257" spans="1:4" s="58" customFormat="1" ht="15">
      <c r="A257" s="89"/>
      <c r="B257" s="89"/>
      <c r="C257" s="89"/>
      <c r="D257" s="89"/>
    </row>
    <row r="258" spans="1:4" s="58" customFormat="1" ht="15">
      <c r="A258" s="89"/>
      <c r="B258" s="89"/>
      <c r="C258" s="89"/>
      <c r="D258" s="89"/>
    </row>
    <row r="259" spans="1:4" s="58" customFormat="1" ht="15">
      <c r="A259" s="89"/>
      <c r="B259" s="89"/>
      <c r="C259" s="89"/>
      <c r="D259" s="89"/>
    </row>
    <row r="260" spans="1:4" s="58" customFormat="1" ht="15">
      <c r="A260" s="89"/>
      <c r="B260" s="89"/>
      <c r="C260" s="89"/>
      <c r="D260" s="89"/>
    </row>
    <row r="261" spans="1:4" s="58" customFormat="1" ht="15">
      <c r="A261" s="89"/>
      <c r="B261" s="89"/>
      <c r="C261" s="89"/>
      <c r="D261" s="89"/>
    </row>
    <row r="262" spans="1:4" s="58" customFormat="1" ht="15">
      <c r="A262" s="89"/>
      <c r="B262" s="89"/>
      <c r="C262" s="89"/>
      <c r="D262" s="89"/>
    </row>
    <row r="263" spans="1:4" s="58" customFormat="1" ht="15">
      <c r="A263" s="89"/>
      <c r="B263" s="89"/>
      <c r="C263" s="89"/>
      <c r="D263" s="89"/>
    </row>
    <row r="264" spans="1:4" s="58" customFormat="1" ht="15">
      <c r="A264" s="89"/>
      <c r="B264" s="89"/>
      <c r="C264" s="89"/>
      <c r="D264" s="89"/>
    </row>
    <row r="265" spans="1:4" s="58" customFormat="1" ht="15">
      <c r="A265" s="89"/>
      <c r="B265" s="89"/>
      <c r="C265" s="89"/>
      <c r="D265" s="89"/>
    </row>
    <row r="266" s="58" customFormat="1" ht="15"/>
    <row r="267" s="58" customFormat="1" ht="15"/>
    <row r="268" s="58" customFormat="1" ht="15"/>
    <row r="269" s="58" customFormat="1" ht="15"/>
    <row r="270" s="58" customFormat="1" ht="15"/>
    <row r="271" s="58" customFormat="1" ht="15"/>
    <row r="272" s="58" customFormat="1" ht="15"/>
    <row r="273" s="58" customFormat="1" ht="15"/>
    <row r="274" s="58" customFormat="1" ht="15"/>
    <row r="275" s="58" customFormat="1" ht="15"/>
    <row r="276" s="58" customFormat="1" ht="15"/>
    <row r="277" s="58" customFormat="1" ht="15"/>
    <row r="278" s="58" customFormat="1" ht="15"/>
    <row r="279" s="58" customFormat="1" ht="15"/>
    <row r="280" s="58" customFormat="1" ht="15"/>
    <row r="281" s="58" customFormat="1" ht="15"/>
    <row r="282" s="58" customFormat="1" ht="15"/>
    <row r="283" s="58" customFormat="1" ht="15"/>
    <row r="284" s="58" customFormat="1" ht="15"/>
    <row r="285" s="58" customFormat="1" ht="15"/>
    <row r="286" s="58" customFormat="1" ht="15"/>
    <row r="287" s="58" customFormat="1" ht="15"/>
    <row r="288" s="58" customFormat="1" ht="15"/>
    <row r="289" s="58" customFormat="1" ht="15"/>
    <row r="290" s="58" customFormat="1" ht="15"/>
    <row r="291" s="58" customFormat="1" ht="15"/>
    <row r="292" s="58" customFormat="1" ht="15"/>
    <row r="293" s="58" customFormat="1" ht="15"/>
    <row r="294" s="58" customFormat="1" ht="15"/>
    <row r="295" s="58" customFormat="1" ht="15"/>
    <row r="296" s="58" customFormat="1" ht="15"/>
    <row r="297" s="58" customFormat="1" ht="15"/>
    <row r="298" s="58" customFormat="1" ht="15"/>
    <row r="299" s="58" customFormat="1" ht="15"/>
    <row r="300" s="58" customFormat="1" ht="15"/>
    <row r="301" s="58" customFormat="1" ht="15"/>
    <row r="302" s="58" customFormat="1" ht="15"/>
    <row r="303" s="58" customFormat="1" ht="15"/>
    <row r="304" s="58" customFormat="1" ht="15"/>
    <row r="305" s="58" customFormat="1" ht="15"/>
    <row r="306" s="58" customFormat="1" ht="15"/>
    <row r="307" s="58" customFormat="1" ht="15"/>
    <row r="308" s="58" customFormat="1" ht="15"/>
    <row r="309" s="58" customFormat="1" ht="15"/>
    <row r="310" s="58" customFormat="1" ht="15"/>
    <row r="311" s="58" customFormat="1" ht="15"/>
    <row r="312" s="58" customFormat="1" ht="15"/>
    <row r="313" s="58" customFormat="1" ht="15"/>
    <row r="314" s="58" customFormat="1" ht="15"/>
    <row r="315" s="58" customFormat="1" ht="15"/>
    <row r="316" s="58" customFormat="1" ht="15"/>
    <row r="317" s="58" customFormat="1" ht="15"/>
    <row r="318" s="58" customFormat="1" ht="15"/>
    <row r="319" s="58" customFormat="1" ht="15"/>
    <row r="320" s="58" customFormat="1" ht="15"/>
    <row r="321" s="58" customFormat="1" ht="15"/>
    <row r="322" s="58" customFormat="1" ht="15"/>
    <row r="323" s="58" customFormat="1" ht="15"/>
    <row r="324" s="58" customFormat="1" ht="15"/>
    <row r="325" s="58" customFormat="1" ht="15"/>
    <row r="326" s="58" customFormat="1" ht="15"/>
    <row r="327" s="58" customFormat="1" ht="15"/>
    <row r="328" s="58" customFormat="1" ht="15"/>
    <row r="329" s="58" customFormat="1" ht="15"/>
    <row r="330" s="58" customFormat="1" ht="15"/>
    <row r="331" s="58" customFormat="1" ht="15"/>
    <row r="332" s="58" customFormat="1" ht="15"/>
    <row r="333" s="58" customFormat="1" ht="15"/>
    <row r="334" s="58" customFormat="1" ht="15"/>
    <row r="335" s="58" customFormat="1" ht="15"/>
    <row r="336" s="58" customFormat="1" ht="15"/>
    <row r="337" s="58" customFormat="1" ht="15"/>
    <row r="338" s="58" customFormat="1" ht="15"/>
    <row r="339" s="58" customFormat="1" ht="15"/>
    <row r="340" s="58" customFormat="1" ht="15"/>
    <row r="341" s="58" customFormat="1" ht="15"/>
    <row r="342" s="58" customFormat="1" ht="15"/>
    <row r="343" s="58" customFormat="1" ht="15"/>
    <row r="344" s="58" customFormat="1" ht="15"/>
    <row r="345" s="58" customFormat="1" ht="15"/>
    <row r="346" s="58" customFormat="1" ht="15"/>
    <row r="347" s="58" customFormat="1" ht="15"/>
    <row r="348" s="58" customFormat="1" ht="15"/>
    <row r="349" s="58" customFormat="1" ht="15"/>
    <row r="350" s="58" customFormat="1" ht="15"/>
    <row r="351" s="58" customFormat="1" ht="15"/>
    <row r="352" s="58" customFormat="1" ht="15"/>
    <row r="353" s="58" customFormat="1" ht="15"/>
    <row r="354" s="58" customFormat="1" ht="15"/>
    <row r="355" s="58" customFormat="1" ht="15"/>
    <row r="356" s="58" customFormat="1" ht="15"/>
    <row r="357" s="58" customFormat="1" ht="15"/>
    <row r="358" s="58" customFormat="1" ht="15"/>
    <row r="359" s="58" customFormat="1" ht="15"/>
    <row r="360" s="58" customFormat="1" ht="15"/>
    <row r="361" s="58" customFormat="1" ht="15"/>
    <row r="362" s="58" customFormat="1" ht="15"/>
    <row r="363" s="58" customFormat="1" ht="15"/>
    <row r="364" s="58" customFormat="1" ht="15"/>
    <row r="365" s="58" customFormat="1" ht="15"/>
    <row r="366" s="58" customFormat="1" ht="15"/>
    <row r="367" s="58" customFormat="1" ht="15"/>
    <row r="368" s="58" customFormat="1" ht="15"/>
    <row r="369" s="58" customFormat="1" ht="15"/>
    <row r="370" s="58" customFormat="1" ht="15"/>
    <row r="371" s="58" customFormat="1" ht="15"/>
    <row r="372" s="58" customFormat="1" ht="15"/>
    <row r="373" s="58" customFormat="1" ht="15"/>
    <row r="374" s="58" customFormat="1" ht="15"/>
    <row r="375" s="58" customFormat="1" ht="15"/>
    <row r="376" s="58" customFormat="1" ht="15"/>
    <row r="377" s="58" customFormat="1" ht="15"/>
    <row r="378" s="58" customFormat="1" ht="15"/>
    <row r="379" s="58" customFormat="1" ht="15"/>
    <row r="380" s="58" customFormat="1" ht="15"/>
    <row r="381" s="58" customFormat="1" ht="15"/>
    <row r="382" s="58" customFormat="1" ht="15"/>
    <row r="383" s="58" customFormat="1" ht="15"/>
    <row r="384" s="58" customFormat="1" ht="15"/>
    <row r="385" s="58" customFormat="1" ht="15"/>
    <row r="386" s="58" customFormat="1" ht="15"/>
    <row r="387" s="58" customFormat="1" ht="15"/>
    <row r="388" s="58" customFormat="1" ht="15"/>
    <row r="389" s="58" customFormat="1" ht="15"/>
    <row r="390" s="58" customFormat="1" ht="15"/>
  </sheetData>
  <sheetProtection/>
  <mergeCells count="8">
    <mergeCell ref="A4:A5"/>
    <mergeCell ref="B4:B5"/>
    <mergeCell ref="E4:H4"/>
    <mergeCell ref="I4:K4"/>
    <mergeCell ref="B149:F149"/>
    <mergeCell ref="B151:F151"/>
    <mergeCell ref="C4:C5"/>
    <mergeCell ref="D4:D5"/>
  </mergeCells>
  <printOptions horizontalCentered="1"/>
  <pageMargins left="0.1968503937007874" right="0.1968503937007874" top="0" bottom="0" header="0" footer="0"/>
  <pageSetup horizontalDpi="600" verticalDpi="600" orientation="landscape" paperSize="9" scale="80" r:id="rId2"/>
  <rowBreaks count="1" manualBreakCount="1">
    <brk id="52" max="1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5"/>
  <sheetViews>
    <sheetView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T31" sqref="T31"/>
    </sheetView>
  </sheetViews>
  <sheetFormatPr defaultColWidth="9.00390625" defaultRowHeight="12.75"/>
  <cols>
    <col min="1" max="1" width="36.25390625" style="9" customWidth="1"/>
    <col min="2" max="2" width="39.625" style="9" hidden="1" customWidth="1"/>
    <col min="3" max="3" width="31.375" style="9" hidden="1" customWidth="1"/>
    <col min="4" max="4" width="14.875" style="9" customWidth="1"/>
    <col min="5" max="5" width="12.00390625" style="9" customWidth="1"/>
    <col min="6" max="6" width="11.75390625" style="9" customWidth="1"/>
    <col min="7" max="7" width="11.25390625" style="9" customWidth="1"/>
    <col min="8" max="8" width="12.00390625" style="9" customWidth="1"/>
    <col min="9" max="9" width="10.625" style="10" customWidth="1"/>
    <col min="10" max="10" width="12.125" style="9" customWidth="1"/>
    <col min="11" max="11" width="11.25390625" style="9" customWidth="1"/>
    <col min="12" max="12" width="10.625" style="9" customWidth="1"/>
    <col min="13" max="13" width="11.00390625" style="9" customWidth="1"/>
    <col min="14" max="14" width="12.00390625" style="9" customWidth="1"/>
    <col min="15" max="15" width="15.00390625" style="9" customWidth="1"/>
    <col min="16" max="16" width="11.125" style="9" hidden="1" customWidth="1"/>
    <col min="17" max="17" width="9.875" style="9" bestFit="1" customWidth="1"/>
    <col min="18" max="16384" width="9.125" style="9" customWidth="1"/>
  </cols>
  <sheetData>
    <row r="1" spans="1:14" ht="18.75" customHeight="1">
      <c r="A1" s="11" t="s">
        <v>107</v>
      </c>
      <c r="B1" s="3"/>
      <c r="C1" s="3"/>
      <c r="D1" s="3"/>
      <c r="E1" s="12"/>
      <c r="F1" s="12"/>
      <c r="G1" s="12"/>
      <c r="H1" s="12"/>
      <c r="I1" s="12"/>
      <c r="J1" s="12"/>
      <c r="K1" s="12"/>
      <c r="L1" s="13"/>
      <c r="M1" s="13"/>
      <c r="N1" s="13"/>
    </row>
    <row r="2" spans="1:14" ht="21.75" customHeight="1">
      <c r="A2" s="11" t="str">
        <f>зерноск!A2</f>
        <v>по состоянию на 27 ноября 2017 года</v>
      </c>
      <c r="B2" s="3"/>
      <c r="C2" s="3"/>
      <c r="D2" s="3"/>
      <c r="E2" s="12"/>
      <c r="F2" s="12"/>
      <c r="G2" s="12"/>
      <c r="H2" s="12"/>
      <c r="I2" s="12"/>
      <c r="J2" s="12"/>
      <c r="K2" s="12"/>
      <c r="L2" s="13"/>
      <c r="M2" s="13"/>
      <c r="N2" s="13"/>
    </row>
    <row r="3" spans="1:14" ht="5.25" customHeight="1" hidden="1">
      <c r="A3" s="11"/>
      <c r="B3" s="3"/>
      <c r="C3" s="3"/>
      <c r="D3" s="3"/>
      <c r="E3" s="12"/>
      <c r="F3" s="12"/>
      <c r="G3" s="12"/>
      <c r="H3" s="12"/>
      <c r="I3" s="12"/>
      <c r="J3" s="12"/>
      <c r="K3" s="12"/>
      <c r="L3" s="13"/>
      <c r="M3" s="13"/>
      <c r="N3" s="13"/>
    </row>
    <row r="4" spans="1:14" s="10" customFormat="1" ht="37.5" customHeight="1">
      <c r="A4" s="399" t="s">
        <v>1</v>
      </c>
      <c r="B4" s="401" t="s">
        <v>137</v>
      </c>
      <c r="C4" s="395" t="s">
        <v>145</v>
      </c>
      <c r="D4" s="397" t="s">
        <v>146</v>
      </c>
      <c r="E4" s="401" t="s">
        <v>96</v>
      </c>
      <c r="F4" s="399"/>
      <c r="G4" s="402"/>
      <c r="H4" s="403"/>
      <c r="I4" s="399" t="s">
        <v>60</v>
      </c>
      <c r="J4" s="402"/>
      <c r="K4" s="402"/>
      <c r="L4" s="32"/>
      <c r="M4" s="17" t="s">
        <v>0</v>
      </c>
      <c r="N4" s="18"/>
    </row>
    <row r="5" spans="1:14" s="10" customFormat="1" ht="45" customHeight="1">
      <c r="A5" s="400"/>
      <c r="B5" s="401"/>
      <c r="C5" s="396"/>
      <c r="D5" s="398"/>
      <c r="E5" s="33" t="s">
        <v>104</v>
      </c>
      <c r="F5" s="1" t="s">
        <v>109</v>
      </c>
      <c r="G5" s="1" t="s">
        <v>105</v>
      </c>
      <c r="H5" s="31" t="s">
        <v>103</v>
      </c>
      <c r="I5" s="1" t="s">
        <v>104</v>
      </c>
      <c r="J5" s="1" t="s">
        <v>105</v>
      </c>
      <c r="K5" s="1" t="s">
        <v>103</v>
      </c>
      <c r="L5" s="33" t="s">
        <v>104</v>
      </c>
      <c r="M5" s="1" t="s">
        <v>105</v>
      </c>
      <c r="N5" s="1" t="s">
        <v>103</v>
      </c>
    </row>
    <row r="6" spans="1:14" s="14" customFormat="1" ht="15.75">
      <c r="A6" s="350" t="s">
        <v>2</v>
      </c>
      <c r="B6" s="345">
        <v>8044.813</v>
      </c>
      <c r="C6" s="342">
        <f>C7+C26+C37+C46+C54+C69+C76+C93</f>
        <v>124.22099999999999</v>
      </c>
      <c r="D6" s="315">
        <f>D7+D26+D37+D46+D54+D69+D76+D93</f>
        <v>7920.594999999998</v>
      </c>
      <c r="E6" s="181">
        <f>E7+E26+E37+E46+E54+E69+E76+E93</f>
        <v>7775.664</v>
      </c>
      <c r="F6" s="302">
        <f aca="true" t="shared" si="0" ref="F6:F37">E6/D6*100</f>
        <v>98.17020059730362</v>
      </c>
      <c r="G6" s="23">
        <v>8125.411600000001</v>
      </c>
      <c r="H6" s="219">
        <f aca="true" t="shared" si="1" ref="H6:H24">E6-G6</f>
        <v>-349.7476000000015</v>
      </c>
      <c r="I6" s="224">
        <f>I7+I26+I37+I46+I54+I69+I76+I93</f>
        <v>21696.3236</v>
      </c>
      <c r="J6" s="23">
        <v>19063.024999999998</v>
      </c>
      <c r="K6" s="34">
        <f aca="true" t="shared" si="2" ref="K6:K24">I6-J6</f>
        <v>2633.298600000002</v>
      </c>
      <c r="L6" s="179">
        <f aca="true" t="shared" si="3" ref="L6:L37">IF(E6&gt;0,I6/E6*10,"")</f>
        <v>27.902856399144817</v>
      </c>
      <c r="M6" s="302">
        <f aca="true" t="shared" si="4" ref="M6:M37">IF(G6&gt;0,J6/G6*10,"")</f>
        <v>23.460996117415142</v>
      </c>
      <c r="N6" s="34">
        <f>L6-M6</f>
        <v>4.441860281729674</v>
      </c>
    </row>
    <row r="7" spans="1:14" s="15" customFormat="1" ht="15.75">
      <c r="A7" s="351" t="s">
        <v>3</v>
      </c>
      <c r="B7" s="346">
        <v>1769.729</v>
      </c>
      <c r="C7" s="343">
        <f>SUM(C8:C24)</f>
        <v>26.645000000000003</v>
      </c>
      <c r="D7" s="160">
        <f>SUM(D8:D25)</f>
        <v>1743.0839999999998</v>
      </c>
      <c r="E7" s="182">
        <f>SUM(E8:E24)</f>
        <v>1727.344</v>
      </c>
      <c r="F7" s="41">
        <f t="shared" si="0"/>
        <v>99.09700278357212</v>
      </c>
      <c r="G7" s="24">
        <v>1892.7056000000002</v>
      </c>
      <c r="H7" s="220">
        <f t="shared" si="1"/>
        <v>-165.36160000000018</v>
      </c>
      <c r="I7" s="152">
        <f>SUM(I8:I24)</f>
        <v>6460.874</v>
      </c>
      <c r="J7" s="24">
        <v>5530.564</v>
      </c>
      <c r="K7" s="35">
        <f t="shared" si="2"/>
        <v>930.3099999999995</v>
      </c>
      <c r="L7" s="44">
        <f t="shared" si="3"/>
        <v>37.40351661278819</v>
      </c>
      <c r="M7" s="41">
        <f t="shared" si="4"/>
        <v>29.22041335958429</v>
      </c>
      <c r="N7" s="35">
        <f>L7-M7</f>
        <v>8.1831032532039</v>
      </c>
    </row>
    <row r="8" spans="1:14" s="2" customFormat="1" ht="15">
      <c r="A8" s="352" t="s">
        <v>4</v>
      </c>
      <c r="B8" s="347">
        <v>156.303</v>
      </c>
      <c r="C8" s="264">
        <v>1.15</v>
      </c>
      <c r="D8" s="311">
        <f aca="true" t="shared" si="5" ref="D8:D25">B8-C8</f>
        <v>155.153</v>
      </c>
      <c r="E8" s="183">
        <v>153.7</v>
      </c>
      <c r="F8" s="75">
        <f t="shared" si="0"/>
        <v>99.06350505629926</v>
      </c>
      <c r="G8" s="25">
        <v>184.43660000000003</v>
      </c>
      <c r="H8" s="221">
        <f t="shared" si="1"/>
        <v>-30.73660000000004</v>
      </c>
      <c r="I8" s="153">
        <v>639.4</v>
      </c>
      <c r="J8" s="25">
        <v>702.2830000000001</v>
      </c>
      <c r="K8" s="39">
        <f t="shared" si="2"/>
        <v>-62.88300000000015</v>
      </c>
      <c r="L8" s="74">
        <f t="shared" si="3"/>
        <v>41.60052049446975</v>
      </c>
      <c r="M8" s="75">
        <f t="shared" si="4"/>
        <v>38.07720376541316</v>
      </c>
      <c r="N8" s="39">
        <f>L8-M8</f>
        <v>3.5233167290565888</v>
      </c>
    </row>
    <row r="9" spans="1:14" s="2" customFormat="1" ht="15">
      <c r="A9" s="352" t="s">
        <v>5</v>
      </c>
      <c r="B9" s="347">
        <v>20.74</v>
      </c>
      <c r="C9" s="264">
        <v>0.28</v>
      </c>
      <c r="D9" s="311">
        <f t="shared" si="5"/>
        <v>20.459999999999997</v>
      </c>
      <c r="E9" s="183">
        <v>20.459999999999997</v>
      </c>
      <c r="F9" s="75">
        <f t="shared" si="0"/>
        <v>100</v>
      </c>
      <c r="G9" s="25">
        <v>19.5</v>
      </c>
      <c r="H9" s="221">
        <f t="shared" si="1"/>
        <v>0.9599999999999973</v>
      </c>
      <c r="I9" s="158">
        <v>81.09</v>
      </c>
      <c r="J9" s="29">
        <v>59.1</v>
      </c>
      <c r="K9" s="39">
        <f t="shared" si="2"/>
        <v>21.990000000000002</v>
      </c>
      <c r="L9" s="74">
        <f t="shared" si="3"/>
        <v>39.633431085043995</v>
      </c>
      <c r="M9" s="75">
        <f t="shared" si="4"/>
        <v>30.307692307692307</v>
      </c>
      <c r="N9" s="39">
        <f aca="true" t="shared" si="6" ref="N9:N36">L9-M9</f>
        <v>9.325738777351688</v>
      </c>
    </row>
    <row r="10" spans="1:14" s="2" customFormat="1" ht="15">
      <c r="A10" s="352" t="s">
        <v>6</v>
      </c>
      <c r="B10" s="347">
        <v>19.81</v>
      </c>
      <c r="C10" s="264">
        <v>1.397</v>
      </c>
      <c r="D10" s="311">
        <f t="shared" si="5"/>
        <v>18.413</v>
      </c>
      <c r="E10" s="183">
        <v>18.413</v>
      </c>
      <c r="F10" s="75">
        <f t="shared" si="0"/>
        <v>100</v>
      </c>
      <c r="G10" s="25">
        <v>19.8</v>
      </c>
      <c r="H10" s="221">
        <f t="shared" si="1"/>
        <v>-1.3870000000000005</v>
      </c>
      <c r="I10" s="158">
        <v>43.8</v>
      </c>
      <c r="J10" s="29">
        <v>40.3</v>
      </c>
      <c r="K10" s="39">
        <f t="shared" si="2"/>
        <v>3.5</v>
      </c>
      <c r="L10" s="74">
        <f t="shared" si="3"/>
        <v>23.787541410959644</v>
      </c>
      <c r="M10" s="75">
        <f t="shared" si="4"/>
        <v>20.35353535353535</v>
      </c>
      <c r="N10" s="39">
        <f t="shared" si="6"/>
        <v>3.4340060574242948</v>
      </c>
    </row>
    <row r="11" spans="1:14" s="2" customFormat="1" ht="15">
      <c r="A11" s="352" t="s">
        <v>7</v>
      </c>
      <c r="B11" s="347">
        <v>336.384</v>
      </c>
      <c r="C11" s="264">
        <v>3</v>
      </c>
      <c r="D11" s="311">
        <f t="shared" si="5"/>
        <v>333.384</v>
      </c>
      <c r="E11" s="183">
        <v>333.4</v>
      </c>
      <c r="F11" s="75">
        <f t="shared" si="0"/>
        <v>100.00479927051087</v>
      </c>
      <c r="G11" s="25">
        <v>395.8</v>
      </c>
      <c r="H11" s="221">
        <f t="shared" si="1"/>
        <v>-62.400000000000034</v>
      </c>
      <c r="I11" s="158">
        <v>1163.2</v>
      </c>
      <c r="J11" s="29">
        <v>1111.3</v>
      </c>
      <c r="K11" s="39">
        <f t="shared" si="2"/>
        <v>51.90000000000009</v>
      </c>
      <c r="L11" s="74">
        <f t="shared" si="3"/>
        <v>34.88902219556089</v>
      </c>
      <c r="M11" s="75">
        <f t="shared" si="4"/>
        <v>28.077311773623038</v>
      </c>
      <c r="N11" s="39">
        <f t="shared" si="6"/>
        <v>6.811710421937853</v>
      </c>
    </row>
    <row r="12" spans="1:14" s="2" customFormat="1" ht="15">
      <c r="A12" s="352" t="s">
        <v>8</v>
      </c>
      <c r="B12" s="347">
        <v>12.842</v>
      </c>
      <c r="C12" s="264"/>
      <c r="D12" s="311">
        <f t="shared" si="5"/>
        <v>12.842</v>
      </c>
      <c r="E12" s="183">
        <v>11.6</v>
      </c>
      <c r="F12" s="75">
        <f t="shared" si="0"/>
        <v>90.3286092508955</v>
      </c>
      <c r="G12" s="25">
        <v>13.291</v>
      </c>
      <c r="H12" s="221">
        <f t="shared" si="1"/>
        <v>-1.6910000000000007</v>
      </c>
      <c r="I12" s="158">
        <v>28.2</v>
      </c>
      <c r="J12" s="29">
        <v>23.6</v>
      </c>
      <c r="K12" s="39">
        <f t="shared" si="2"/>
        <v>4.599999999999998</v>
      </c>
      <c r="L12" s="74">
        <f t="shared" si="3"/>
        <v>24.310344827586206</v>
      </c>
      <c r="M12" s="75">
        <f t="shared" si="4"/>
        <v>17.75637649537281</v>
      </c>
      <c r="N12" s="39">
        <f t="shared" si="6"/>
        <v>6.5539683322133975</v>
      </c>
    </row>
    <row r="13" spans="1:16" s="2" customFormat="1" ht="15">
      <c r="A13" s="352" t="s">
        <v>9</v>
      </c>
      <c r="B13" s="347">
        <v>11.78</v>
      </c>
      <c r="C13" s="264">
        <v>0.3</v>
      </c>
      <c r="D13" s="311">
        <f t="shared" si="5"/>
        <v>11.479999999999999</v>
      </c>
      <c r="E13" s="183">
        <v>11.1</v>
      </c>
      <c r="F13" s="75">
        <f t="shared" si="0"/>
        <v>96.68989547038328</v>
      </c>
      <c r="G13" s="25">
        <v>11.7</v>
      </c>
      <c r="H13" s="221">
        <f t="shared" si="1"/>
        <v>-0.5999999999999996</v>
      </c>
      <c r="I13" s="158">
        <v>31.2</v>
      </c>
      <c r="J13" s="29">
        <v>18.7</v>
      </c>
      <c r="K13" s="39">
        <f t="shared" si="2"/>
        <v>12.5</v>
      </c>
      <c r="L13" s="74">
        <f t="shared" si="3"/>
        <v>28.10810810810811</v>
      </c>
      <c r="M13" s="75">
        <f t="shared" si="4"/>
        <v>15.982905982905983</v>
      </c>
      <c r="N13" s="39">
        <f t="shared" si="6"/>
        <v>12.125202125202126</v>
      </c>
      <c r="O13" s="22"/>
      <c r="P13" s="22"/>
    </row>
    <row r="14" spans="1:14" s="2" customFormat="1" ht="15">
      <c r="A14" s="352" t="s">
        <v>10</v>
      </c>
      <c r="B14" s="347">
        <v>6.672</v>
      </c>
      <c r="C14" s="264">
        <v>1.145</v>
      </c>
      <c r="D14" s="311">
        <f t="shared" si="5"/>
        <v>5.526999999999999</v>
      </c>
      <c r="E14" s="183">
        <v>4.4</v>
      </c>
      <c r="F14" s="75">
        <f t="shared" si="0"/>
        <v>79.60919124298898</v>
      </c>
      <c r="G14" s="25">
        <v>6.2</v>
      </c>
      <c r="H14" s="221">
        <f t="shared" si="1"/>
        <v>-1.7999999999999998</v>
      </c>
      <c r="I14" s="158">
        <v>6.8</v>
      </c>
      <c r="J14" s="29">
        <v>10.5</v>
      </c>
      <c r="K14" s="39">
        <f t="shared" si="2"/>
        <v>-3.7</v>
      </c>
      <c r="L14" s="74">
        <f t="shared" si="3"/>
        <v>15.454545454545451</v>
      </c>
      <c r="M14" s="75">
        <f t="shared" si="4"/>
        <v>16.935483870967744</v>
      </c>
      <c r="N14" s="39">
        <f t="shared" si="6"/>
        <v>-1.4809384164222923</v>
      </c>
    </row>
    <row r="15" spans="1:14" s="2" customFormat="1" ht="15">
      <c r="A15" s="352" t="s">
        <v>11</v>
      </c>
      <c r="B15" s="347">
        <v>228.791</v>
      </c>
      <c r="C15" s="264">
        <v>1.8</v>
      </c>
      <c r="D15" s="311">
        <f t="shared" si="5"/>
        <v>226.99099999999999</v>
      </c>
      <c r="E15" s="183">
        <v>227.1</v>
      </c>
      <c r="F15" s="75">
        <f t="shared" si="0"/>
        <v>100.0480195250032</v>
      </c>
      <c r="G15" s="25">
        <v>246.9</v>
      </c>
      <c r="H15" s="221">
        <f t="shared" si="1"/>
        <v>-19.80000000000001</v>
      </c>
      <c r="I15" s="158">
        <v>1028.8</v>
      </c>
      <c r="J15" s="29">
        <v>892</v>
      </c>
      <c r="K15" s="39">
        <f t="shared" si="2"/>
        <v>136.79999999999995</v>
      </c>
      <c r="L15" s="74">
        <f t="shared" si="3"/>
        <v>45.30162923822105</v>
      </c>
      <c r="M15" s="75">
        <f t="shared" si="4"/>
        <v>36.12798703928716</v>
      </c>
      <c r="N15" s="39">
        <f t="shared" si="6"/>
        <v>9.173642198933884</v>
      </c>
    </row>
    <row r="16" spans="1:14" s="2" customFormat="1" ht="15">
      <c r="A16" s="352" t="s">
        <v>12</v>
      </c>
      <c r="B16" s="347">
        <v>201.49</v>
      </c>
      <c r="C16" s="264">
        <v>8</v>
      </c>
      <c r="D16" s="311">
        <f t="shared" si="5"/>
        <v>193.49</v>
      </c>
      <c r="E16" s="183">
        <v>189.3</v>
      </c>
      <c r="F16" s="75">
        <f t="shared" si="0"/>
        <v>97.83451341154581</v>
      </c>
      <c r="G16" s="25">
        <v>217.5</v>
      </c>
      <c r="H16" s="221">
        <f t="shared" si="1"/>
        <v>-28.19999999999999</v>
      </c>
      <c r="I16" s="158">
        <v>791.8</v>
      </c>
      <c r="J16" s="29">
        <v>625.2</v>
      </c>
      <c r="K16" s="39">
        <f t="shared" si="2"/>
        <v>166.5999999999999</v>
      </c>
      <c r="L16" s="74">
        <f t="shared" si="3"/>
        <v>41.82778658214474</v>
      </c>
      <c r="M16" s="75">
        <f t="shared" si="4"/>
        <v>28.7448275862069</v>
      </c>
      <c r="N16" s="39">
        <f t="shared" si="6"/>
        <v>13.08295899593784</v>
      </c>
    </row>
    <row r="17" spans="1:14" s="2" customFormat="1" ht="15">
      <c r="A17" s="352" t="s">
        <v>92</v>
      </c>
      <c r="B17" s="347">
        <v>44.681</v>
      </c>
      <c r="C17" s="264"/>
      <c r="D17" s="311">
        <f t="shared" si="5"/>
        <v>44.681</v>
      </c>
      <c r="E17" s="183">
        <v>42.5</v>
      </c>
      <c r="F17" s="75">
        <f t="shared" si="0"/>
        <v>95.11873055661243</v>
      </c>
      <c r="G17" s="25">
        <v>42.6</v>
      </c>
      <c r="H17" s="221">
        <f t="shared" si="1"/>
        <v>-0.10000000000000142</v>
      </c>
      <c r="I17" s="158">
        <v>123.9</v>
      </c>
      <c r="J17" s="29">
        <v>102.805</v>
      </c>
      <c r="K17" s="39">
        <f t="shared" si="2"/>
        <v>21.095</v>
      </c>
      <c r="L17" s="74">
        <f t="shared" si="3"/>
        <v>29.15294117647059</v>
      </c>
      <c r="M17" s="75">
        <f t="shared" si="4"/>
        <v>24.132629107981224</v>
      </c>
      <c r="N17" s="39">
        <f t="shared" si="6"/>
        <v>5.020312068489368</v>
      </c>
    </row>
    <row r="18" spans="1:14" s="2" customFormat="1" ht="15">
      <c r="A18" s="352" t="s">
        <v>13</v>
      </c>
      <c r="B18" s="347">
        <v>161.177</v>
      </c>
      <c r="C18" s="264">
        <v>1.31</v>
      </c>
      <c r="D18" s="311">
        <f t="shared" si="5"/>
        <v>159.867</v>
      </c>
      <c r="E18" s="183">
        <v>158.8</v>
      </c>
      <c r="F18" s="75">
        <f t="shared" si="0"/>
        <v>99.3325701989779</v>
      </c>
      <c r="G18" s="25">
        <v>177.7</v>
      </c>
      <c r="H18" s="221">
        <f t="shared" si="1"/>
        <v>-18.899999999999977</v>
      </c>
      <c r="I18" s="158">
        <v>619.36</v>
      </c>
      <c r="J18" s="29">
        <v>536.82</v>
      </c>
      <c r="K18" s="39">
        <f t="shared" si="2"/>
        <v>82.53999999999996</v>
      </c>
      <c r="L18" s="74">
        <f t="shared" si="3"/>
        <v>39.00251889168766</v>
      </c>
      <c r="M18" s="75">
        <f t="shared" si="4"/>
        <v>30.20934158694429</v>
      </c>
      <c r="N18" s="39">
        <f t="shared" si="6"/>
        <v>8.793177304743367</v>
      </c>
    </row>
    <row r="19" spans="1:14" s="2" customFormat="1" ht="15">
      <c r="A19" s="352" t="s">
        <v>14</v>
      </c>
      <c r="B19" s="347">
        <v>153.915</v>
      </c>
      <c r="C19" s="264">
        <v>2.698</v>
      </c>
      <c r="D19" s="311">
        <f t="shared" si="5"/>
        <v>151.21699999999998</v>
      </c>
      <c r="E19" s="183">
        <v>151.2</v>
      </c>
      <c r="F19" s="75">
        <f t="shared" si="0"/>
        <v>99.98875787775184</v>
      </c>
      <c r="G19" s="25">
        <v>132.2</v>
      </c>
      <c r="H19" s="221">
        <f t="shared" si="1"/>
        <v>19</v>
      </c>
      <c r="I19" s="158">
        <v>500</v>
      </c>
      <c r="J19" s="29">
        <v>305.5</v>
      </c>
      <c r="K19" s="39">
        <f t="shared" si="2"/>
        <v>194.5</v>
      </c>
      <c r="L19" s="74">
        <f t="shared" si="3"/>
        <v>33.06878306878307</v>
      </c>
      <c r="M19" s="75">
        <f t="shared" si="4"/>
        <v>23.108925869894104</v>
      </c>
      <c r="N19" s="39">
        <f t="shared" si="6"/>
        <v>9.959857198888965</v>
      </c>
    </row>
    <row r="20" spans="1:14" s="2" customFormat="1" ht="15">
      <c r="A20" s="352" t="s">
        <v>15</v>
      </c>
      <c r="B20" s="347">
        <v>11.475</v>
      </c>
      <c r="C20" s="264">
        <v>0.9</v>
      </c>
      <c r="D20" s="311">
        <f t="shared" si="5"/>
        <v>10.575</v>
      </c>
      <c r="E20" s="183">
        <v>10.58</v>
      </c>
      <c r="F20" s="75">
        <f t="shared" si="0"/>
        <v>100.04728132387709</v>
      </c>
      <c r="G20" s="25">
        <v>11</v>
      </c>
      <c r="H20" s="221">
        <f t="shared" si="1"/>
        <v>-0.41999999999999993</v>
      </c>
      <c r="I20" s="158">
        <v>30.1</v>
      </c>
      <c r="J20" s="29">
        <v>31</v>
      </c>
      <c r="K20" s="39">
        <f t="shared" si="2"/>
        <v>-0.8999999999999986</v>
      </c>
      <c r="L20" s="74">
        <f t="shared" si="3"/>
        <v>28.44990548204159</v>
      </c>
      <c r="M20" s="75">
        <f t="shared" si="4"/>
        <v>28.181818181818183</v>
      </c>
      <c r="N20" s="39">
        <f t="shared" si="6"/>
        <v>0.26808730022340654</v>
      </c>
    </row>
    <row r="21" spans="1:14" s="2" customFormat="1" ht="15">
      <c r="A21" s="352" t="s">
        <v>16</v>
      </c>
      <c r="B21" s="347">
        <v>258.449</v>
      </c>
      <c r="C21" s="264">
        <v>1.58</v>
      </c>
      <c r="D21" s="311">
        <f t="shared" si="5"/>
        <v>256.869</v>
      </c>
      <c r="E21" s="183">
        <v>256.9</v>
      </c>
      <c r="F21" s="75">
        <f t="shared" si="0"/>
        <v>100.0120684084105</v>
      </c>
      <c r="G21" s="25">
        <v>296.9</v>
      </c>
      <c r="H21" s="221">
        <f t="shared" si="1"/>
        <v>-40</v>
      </c>
      <c r="I21" s="158">
        <v>921.4</v>
      </c>
      <c r="J21" s="29">
        <v>766</v>
      </c>
      <c r="K21" s="39">
        <f t="shared" si="2"/>
        <v>155.39999999999998</v>
      </c>
      <c r="L21" s="74">
        <f t="shared" si="3"/>
        <v>35.866095757103935</v>
      </c>
      <c r="M21" s="75">
        <f t="shared" si="4"/>
        <v>25.799932637251604</v>
      </c>
      <c r="N21" s="39">
        <f t="shared" si="6"/>
        <v>10.06616311985233</v>
      </c>
    </row>
    <row r="22" spans="1:14" s="2" customFormat="1" ht="15">
      <c r="A22" s="352" t="s">
        <v>17</v>
      </c>
      <c r="B22" s="347">
        <v>2.742</v>
      </c>
      <c r="C22" s="264"/>
      <c r="D22" s="311">
        <f t="shared" si="5"/>
        <v>2.742</v>
      </c>
      <c r="E22" s="183">
        <v>2.742</v>
      </c>
      <c r="F22" s="75">
        <f t="shared" si="0"/>
        <v>100</v>
      </c>
      <c r="G22" s="25">
        <v>1.578</v>
      </c>
      <c r="H22" s="221">
        <f t="shared" si="1"/>
        <v>1.164</v>
      </c>
      <c r="I22" s="158">
        <v>7.4</v>
      </c>
      <c r="J22" s="29">
        <v>3.1</v>
      </c>
      <c r="K22" s="39">
        <f t="shared" si="2"/>
        <v>4.300000000000001</v>
      </c>
      <c r="L22" s="74">
        <f t="shared" si="3"/>
        <v>26.98760029175784</v>
      </c>
      <c r="M22" s="75">
        <f t="shared" si="4"/>
        <v>19.64512040557668</v>
      </c>
      <c r="N22" s="39">
        <f t="shared" si="6"/>
        <v>7.3424798861811595</v>
      </c>
    </row>
    <row r="23" spans="1:14" s="2" customFormat="1" ht="15">
      <c r="A23" s="352" t="s">
        <v>18</v>
      </c>
      <c r="B23" s="347">
        <v>125.966</v>
      </c>
      <c r="C23" s="264"/>
      <c r="D23" s="311">
        <f t="shared" si="5"/>
        <v>125.966</v>
      </c>
      <c r="E23" s="183">
        <v>123.15</v>
      </c>
      <c r="F23" s="75">
        <f t="shared" si="0"/>
        <v>97.76447612847913</v>
      </c>
      <c r="G23" s="25">
        <v>102.6</v>
      </c>
      <c r="H23" s="221">
        <f t="shared" si="1"/>
        <v>20.55000000000001</v>
      </c>
      <c r="I23" s="158">
        <v>416</v>
      </c>
      <c r="J23" s="29">
        <v>269.2</v>
      </c>
      <c r="K23" s="39">
        <f t="shared" si="2"/>
        <v>146.8</v>
      </c>
      <c r="L23" s="74">
        <f t="shared" si="3"/>
        <v>33.77994315874949</v>
      </c>
      <c r="M23" s="75">
        <f t="shared" si="4"/>
        <v>26.237816764132553</v>
      </c>
      <c r="N23" s="39">
        <f t="shared" si="6"/>
        <v>7.542126394616936</v>
      </c>
    </row>
    <row r="24" spans="1:14" s="2" customFormat="1" ht="15">
      <c r="A24" s="352" t="s">
        <v>19</v>
      </c>
      <c r="B24" s="347">
        <v>16.259</v>
      </c>
      <c r="C24" s="264">
        <v>3.085</v>
      </c>
      <c r="D24" s="311">
        <f t="shared" si="5"/>
        <v>13.174</v>
      </c>
      <c r="E24" s="183">
        <v>11.999</v>
      </c>
      <c r="F24" s="75">
        <f t="shared" si="0"/>
        <v>91.08091695764385</v>
      </c>
      <c r="G24" s="25">
        <v>13</v>
      </c>
      <c r="H24" s="221">
        <f t="shared" si="1"/>
        <v>-1.0009999999999994</v>
      </c>
      <c r="I24" s="158">
        <v>28.424</v>
      </c>
      <c r="J24" s="29">
        <v>33.156</v>
      </c>
      <c r="K24" s="39">
        <f t="shared" si="2"/>
        <v>-4.731999999999999</v>
      </c>
      <c r="L24" s="74">
        <f t="shared" si="3"/>
        <v>23.68864072006</v>
      </c>
      <c r="M24" s="75">
        <f t="shared" si="4"/>
        <v>25.504615384615384</v>
      </c>
      <c r="N24" s="39">
        <f t="shared" si="6"/>
        <v>-1.8159746645553838</v>
      </c>
    </row>
    <row r="25" spans="1:14" s="2" customFormat="1" ht="15.75" hidden="1">
      <c r="A25" s="352"/>
      <c r="B25" s="347">
        <v>0.253</v>
      </c>
      <c r="C25" s="264"/>
      <c r="D25" s="311">
        <f t="shared" si="5"/>
        <v>0.253</v>
      </c>
      <c r="E25" s="183"/>
      <c r="F25" s="75">
        <f t="shared" si="0"/>
        <v>0</v>
      </c>
      <c r="G25" s="25"/>
      <c r="H25" s="220"/>
      <c r="I25" s="153"/>
      <c r="J25" s="25"/>
      <c r="K25" s="35"/>
      <c r="L25" s="74">
        <f t="shared" si="3"/>
        <v>0</v>
      </c>
      <c r="M25" s="75">
        <f t="shared" si="4"/>
      </c>
      <c r="N25" s="39" t="e">
        <f t="shared" si="6"/>
        <v>#VALUE!</v>
      </c>
    </row>
    <row r="26" spans="1:14" s="15" customFormat="1" ht="15.75">
      <c r="A26" s="351" t="s">
        <v>20</v>
      </c>
      <c r="B26" s="346">
        <v>118.459</v>
      </c>
      <c r="C26" s="343">
        <f>SUM(C27:C36)-C30</f>
        <v>1.813</v>
      </c>
      <c r="D26" s="160">
        <f>SUM(D27:D36)-D30</f>
        <v>116.647</v>
      </c>
      <c r="E26" s="182">
        <f>SUM(E27:E36)-E30</f>
        <v>85.759</v>
      </c>
      <c r="F26" s="41">
        <f t="shared" si="0"/>
        <v>73.52010767529383</v>
      </c>
      <c r="G26" s="24">
        <v>123.97099999999999</v>
      </c>
      <c r="H26" s="220">
        <f aca="true" t="shared" si="7" ref="H26:H57">E26-G26</f>
        <v>-38.21199999999999</v>
      </c>
      <c r="I26" s="152">
        <f>SUM(I27:I36)-I30</f>
        <v>200.92800000000003</v>
      </c>
      <c r="J26" s="24">
        <v>306.90000000000003</v>
      </c>
      <c r="K26" s="35">
        <f aca="true" t="shared" si="8" ref="K26:K44">I26-J26</f>
        <v>-105.97200000000001</v>
      </c>
      <c r="L26" s="44">
        <f t="shared" si="3"/>
        <v>23.429377674646396</v>
      </c>
      <c r="M26" s="41">
        <f t="shared" si="4"/>
        <v>24.75578966048512</v>
      </c>
      <c r="N26" s="38">
        <f t="shared" si="6"/>
        <v>-1.3264119858387247</v>
      </c>
    </row>
    <row r="27" spans="1:14" s="2" customFormat="1" ht="15" customHeight="1" hidden="1">
      <c r="A27" s="352" t="s">
        <v>61</v>
      </c>
      <c r="B27" s="347">
        <v>0.002</v>
      </c>
      <c r="C27" s="264"/>
      <c r="D27" s="311">
        <f aca="true" t="shared" si="9" ref="D27:D36">B27-C27</f>
        <v>0.002</v>
      </c>
      <c r="E27" s="183"/>
      <c r="F27" s="75">
        <f t="shared" si="0"/>
        <v>0</v>
      </c>
      <c r="G27" s="29"/>
      <c r="H27" s="221">
        <f t="shared" si="7"/>
        <v>0</v>
      </c>
      <c r="I27" s="158"/>
      <c r="J27" s="29"/>
      <c r="K27" s="39">
        <f t="shared" si="8"/>
        <v>0</v>
      </c>
      <c r="L27" s="74">
        <f t="shared" si="3"/>
        <v>0</v>
      </c>
      <c r="M27" s="75">
        <f t="shared" si="4"/>
      </c>
      <c r="N27" s="39" t="e">
        <f t="shared" si="6"/>
        <v>#VALUE!</v>
      </c>
    </row>
    <row r="28" spans="1:14" s="2" customFormat="1" ht="15" customHeight="1" hidden="1">
      <c r="A28" s="352" t="s">
        <v>21</v>
      </c>
      <c r="B28" s="347">
        <v>0.001</v>
      </c>
      <c r="C28" s="264"/>
      <c r="D28" s="311">
        <f t="shared" si="9"/>
        <v>0.001</v>
      </c>
      <c r="E28" s="183"/>
      <c r="F28" s="75">
        <f t="shared" si="0"/>
        <v>0</v>
      </c>
      <c r="G28" s="29"/>
      <c r="H28" s="221">
        <f t="shared" si="7"/>
        <v>0</v>
      </c>
      <c r="I28" s="158"/>
      <c r="J28" s="29"/>
      <c r="K28" s="39">
        <f t="shared" si="8"/>
        <v>0</v>
      </c>
      <c r="L28" s="74">
        <f t="shared" si="3"/>
        <v>0</v>
      </c>
      <c r="M28" s="75">
        <f t="shared" si="4"/>
      </c>
      <c r="N28" s="39" t="e">
        <f t="shared" si="6"/>
        <v>#VALUE!</v>
      </c>
    </row>
    <row r="29" spans="1:14" s="2" customFormat="1" ht="15" customHeight="1" hidden="1">
      <c r="A29" s="352" t="s">
        <v>22</v>
      </c>
      <c r="B29" s="347">
        <v>0.868</v>
      </c>
      <c r="C29" s="264"/>
      <c r="D29" s="311">
        <f t="shared" si="9"/>
        <v>0.868</v>
      </c>
      <c r="E29" s="183"/>
      <c r="F29" s="75">
        <f t="shared" si="0"/>
        <v>0</v>
      </c>
      <c r="G29" s="29">
        <v>1.708</v>
      </c>
      <c r="H29" s="221">
        <f t="shared" si="7"/>
        <v>-1.708</v>
      </c>
      <c r="I29" s="158"/>
      <c r="J29" s="29">
        <v>2.8</v>
      </c>
      <c r="K29" s="39">
        <f t="shared" si="8"/>
        <v>-2.8</v>
      </c>
      <c r="L29" s="74">
        <f t="shared" si="3"/>
        <v>0</v>
      </c>
      <c r="M29" s="75">
        <f t="shared" si="4"/>
        <v>16.39344262295082</v>
      </c>
      <c r="N29" s="39">
        <f t="shared" si="6"/>
        <v>-16.39344262295082</v>
      </c>
    </row>
    <row r="30" spans="1:14" s="2" customFormat="1" ht="15" customHeight="1" hidden="1">
      <c r="A30" s="352" t="s">
        <v>62</v>
      </c>
      <c r="B30" s="347"/>
      <c r="C30" s="264"/>
      <c r="D30" s="311">
        <f t="shared" si="9"/>
        <v>0</v>
      </c>
      <c r="E30" s="183"/>
      <c r="F30" s="75" t="e">
        <f t="shared" si="0"/>
        <v>#DIV/0!</v>
      </c>
      <c r="G30" s="29"/>
      <c r="H30" s="221">
        <f t="shared" si="7"/>
        <v>0</v>
      </c>
      <c r="I30" s="158"/>
      <c r="J30" s="29"/>
      <c r="K30" s="39">
        <f t="shared" si="8"/>
        <v>0</v>
      </c>
      <c r="L30" s="74">
        <f t="shared" si="3"/>
        <v>0</v>
      </c>
      <c r="M30" s="75">
        <f t="shared" si="4"/>
      </c>
      <c r="N30" s="39" t="e">
        <f t="shared" si="6"/>
        <v>#VALUE!</v>
      </c>
    </row>
    <row r="31" spans="1:14" s="2" customFormat="1" ht="15">
      <c r="A31" s="352" t="s">
        <v>23</v>
      </c>
      <c r="B31" s="347">
        <v>71.445</v>
      </c>
      <c r="C31" s="264"/>
      <c r="D31" s="311">
        <f t="shared" si="9"/>
        <v>71.445</v>
      </c>
      <c r="E31" s="183">
        <v>47.259</v>
      </c>
      <c r="F31" s="75">
        <f t="shared" si="0"/>
        <v>66.14738610119673</v>
      </c>
      <c r="G31" s="29">
        <v>68.6</v>
      </c>
      <c r="H31" s="221">
        <f t="shared" si="7"/>
        <v>-21.340999999999994</v>
      </c>
      <c r="I31" s="158">
        <v>81.278</v>
      </c>
      <c r="J31" s="29">
        <v>144.9</v>
      </c>
      <c r="K31" s="39">
        <f t="shared" si="8"/>
        <v>-63.622</v>
      </c>
      <c r="L31" s="74">
        <f t="shared" si="3"/>
        <v>17.198417232696418</v>
      </c>
      <c r="M31" s="75">
        <f t="shared" si="4"/>
        <v>21.122448979591837</v>
      </c>
      <c r="N31" s="39">
        <f t="shared" si="6"/>
        <v>-3.9240317468954196</v>
      </c>
    </row>
    <row r="32" spans="1:14" s="2" customFormat="1" ht="15">
      <c r="A32" s="352" t="s">
        <v>24</v>
      </c>
      <c r="B32" s="347">
        <v>13.688</v>
      </c>
      <c r="C32" s="264">
        <v>0.1</v>
      </c>
      <c r="D32" s="311">
        <f t="shared" si="9"/>
        <v>13.588000000000001</v>
      </c>
      <c r="E32" s="183">
        <v>12.2</v>
      </c>
      <c r="F32" s="75">
        <f t="shared" si="0"/>
        <v>89.78510450397408</v>
      </c>
      <c r="G32" s="25">
        <v>20.5</v>
      </c>
      <c r="H32" s="222">
        <f t="shared" si="7"/>
        <v>-8.3</v>
      </c>
      <c r="I32" s="153">
        <v>39.1</v>
      </c>
      <c r="J32" s="25">
        <v>64.1</v>
      </c>
      <c r="K32" s="36">
        <f t="shared" si="8"/>
        <v>-24.999999999999993</v>
      </c>
      <c r="L32" s="74">
        <f t="shared" si="3"/>
        <v>32.049180327868854</v>
      </c>
      <c r="M32" s="75">
        <f t="shared" si="4"/>
        <v>31.268292682926827</v>
      </c>
      <c r="N32" s="36">
        <f t="shared" si="6"/>
        <v>0.7808876449420268</v>
      </c>
    </row>
    <row r="33" spans="1:14" s="2" customFormat="1" ht="15">
      <c r="A33" s="352" t="s">
        <v>25</v>
      </c>
      <c r="B33" s="347">
        <v>24.277</v>
      </c>
      <c r="C33" s="264">
        <v>0.205</v>
      </c>
      <c r="D33" s="311">
        <f t="shared" si="9"/>
        <v>24.072000000000003</v>
      </c>
      <c r="E33" s="183">
        <v>23</v>
      </c>
      <c r="F33" s="75">
        <f t="shared" si="0"/>
        <v>95.5466932535726</v>
      </c>
      <c r="G33" s="25">
        <v>21.8</v>
      </c>
      <c r="H33" s="221">
        <f t="shared" si="7"/>
        <v>1.1999999999999993</v>
      </c>
      <c r="I33" s="158">
        <v>68.15</v>
      </c>
      <c r="J33" s="29">
        <v>64.3</v>
      </c>
      <c r="K33" s="39">
        <f t="shared" si="8"/>
        <v>3.8500000000000085</v>
      </c>
      <c r="L33" s="74">
        <f t="shared" si="3"/>
        <v>29.6304347826087</v>
      </c>
      <c r="M33" s="75">
        <f t="shared" si="4"/>
        <v>29.495412844036693</v>
      </c>
      <c r="N33" s="39">
        <f t="shared" si="6"/>
        <v>0.13502193857200595</v>
      </c>
    </row>
    <row r="34" spans="1:14" s="2" customFormat="1" ht="15" customHeight="1" hidden="1">
      <c r="A34" s="352" t="s">
        <v>26</v>
      </c>
      <c r="B34" s="347"/>
      <c r="C34" s="264"/>
      <c r="D34" s="311">
        <f t="shared" si="9"/>
        <v>0</v>
      </c>
      <c r="E34" s="183"/>
      <c r="F34" s="75" t="e">
        <f t="shared" si="0"/>
        <v>#DIV/0!</v>
      </c>
      <c r="G34" s="25"/>
      <c r="H34" s="221">
        <f t="shared" si="7"/>
        <v>0</v>
      </c>
      <c r="I34" s="158"/>
      <c r="J34" s="29"/>
      <c r="K34" s="39">
        <f t="shared" si="8"/>
        <v>0</v>
      </c>
      <c r="L34" s="74">
        <f t="shared" si="3"/>
        <v>0</v>
      </c>
      <c r="M34" s="75">
        <f t="shared" si="4"/>
      </c>
      <c r="N34" s="39" t="e">
        <f t="shared" si="6"/>
        <v>#VALUE!</v>
      </c>
    </row>
    <row r="35" spans="1:14" s="2" customFormat="1" ht="15" customHeight="1" hidden="1">
      <c r="A35" s="352" t="s">
        <v>27</v>
      </c>
      <c r="B35" s="347">
        <v>3.107</v>
      </c>
      <c r="C35" s="264">
        <v>0.308</v>
      </c>
      <c r="D35" s="311">
        <f t="shared" si="9"/>
        <v>2.7990000000000004</v>
      </c>
      <c r="E35" s="183"/>
      <c r="F35" s="75">
        <f t="shared" si="0"/>
        <v>0</v>
      </c>
      <c r="G35" s="25">
        <v>4.463</v>
      </c>
      <c r="H35" s="221">
        <f t="shared" si="7"/>
        <v>-4.463</v>
      </c>
      <c r="I35" s="158"/>
      <c r="J35" s="29">
        <v>12</v>
      </c>
      <c r="K35" s="39">
        <f t="shared" si="8"/>
        <v>-12</v>
      </c>
      <c r="L35" s="74">
        <f t="shared" si="3"/>
        <v>0</v>
      </c>
      <c r="M35" s="75">
        <f t="shared" si="4"/>
        <v>26.88774367017701</v>
      </c>
      <c r="N35" s="39">
        <f t="shared" si="6"/>
        <v>-26.88774367017701</v>
      </c>
    </row>
    <row r="36" spans="1:14" s="2" customFormat="1" ht="15">
      <c r="A36" s="352" t="s">
        <v>28</v>
      </c>
      <c r="B36" s="347">
        <v>5.072</v>
      </c>
      <c r="C36" s="264">
        <v>1.2</v>
      </c>
      <c r="D36" s="311">
        <f t="shared" si="9"/>
        <v>3.872</v>
      </c>
      <c r="E36" s="183">
        <v>3.3</v>
      </c>
      <c r="F36" s="75">
        <f t="shared" si="0"/>
        <v>85.22727272727273</v>
      </c>
      <c r="G36" s="25">
        <v>6.9</v>
      </c>
      <c r="H36" s="221">
        <f t="shared" si="7"/>
        <v>-3.6000000000000005</v>
      </c>
      <c r="I36" s="153">
        <v>12.4</v>
      </c>
      <c r="J36" s="25">
        <v>18.8</v>
      </c>
      <c r="K36" s="39">
        <f t="shared" si="8"/>
        <v>-6.4</v>
      </c>
      <c r="L36" s="74">
        <f t="shared" si="3"/>
        <v>37.57575757575758</v>
      </c>
      <c r="M36" s="75">
        <f t="shared" si="4"/>
        <v>27.246376811594203</v>
      </c>
      <c r="N36" s="36">
        <f t="shared" si="6"/>
        <v>10.329380764163375</v>
      </c>
    </row>
    <row r="37" spans="1:16" s="15" customFormat="1" ht="15.75">
      <c r="A37" s="351" t="s">
        <v>93</v>
      </c>
      <c r="B37" s="346">
        <v>1088.61</v>
      </c>
      <c r="C37" s="343">
        <f>SUM(C38:C45)</f>
        <v>9.48</v>
      </c>
      <c r="D37" s="160">
        <f>SUM(D38:D45)</f>
        <v>1079.1319999999998</v>
      </c>
      <c r="E37" s="182">
        <f>SUM(E38:E45)</f>
        <v>1075.589</v>
      </c>
      <c r="F37" s="41">
        <f t="shared" si="0"/>
        <v>99.6716805729049</v>
      </c>
      <c r="G37" s="24">
        <v>1198.7</v>
      </c>
      <c r="H37" s="220">
        <f t="shared" si="7"/>
        <v>-123.1110000000001</v>
      </c>
      <c r="I37" s="152">
        <f>SUM(I38:I45)</f>
        <v>3393.0476</v>
      </c>
      <c r="J37" s="24">
        <v>3363.8999999999996</v>
      </c>
      <c r="K37" s="35">
        <f t="shared" si="8"/>
        <v>29.14760000000024</v>
      </c>
      <c r="L37" s="44">
        <f t="shared" si="3"/>
        <v>31.545949242694004</v>
      </c>
      <c r="M37" s="41">
        <f t="shared" si="4"/>
        <v>28.062901476599645</v>
      </c>
      <c r="N37" s="35">
        <f>L37-M37</f>
        <v>3.4830477660943586</v>
      </c>
      <c r="O37" s="16"/>
      <c r="P37" s="16"/>
    </row>
    <row r="38" spans="1:16" s="21" customFormat="1" ht="15">
      <c r="A38" s="352" t="s">
        <v>63</v>
      </c>
      <c r="B38" s="347">
        <v>12.081</v>
      </c>
      <c r="C38" s="264">
        <v>0.2</v>
      </c>
      <c r="D38" s="311">
        <f aca="true" t="shared" si="10" ref="D38:D45">B38-C38</f>
        <v>11.881</v>
      </c>
      <c r="E38" s="183">
        <f>B38-C38</f>
        <v>11.881</v>
      </c>
      <c r="F38" s="75">
        <f aca="true" t="shared" si="11" ref="F38:F69">E38/D38*100</f>
        <v>100</v>
      </c>
      <c r="G38" s="25">
        <v>13</v>
      </c>
      <c r="H38" s="222">
        <f t="shared" si="7"/>
        <v>-1.1189999999999998</v>
      </c>
      <c r="I38" s="153">
        <v>51.321</v>
      </c>
      <c r="J38" s="25">
        <v>61.8</v>
      </c>
      <c r="K38" s="36">
        <f t="shared" si="8"/>
        <v>-10.479</v>
      </c>
      <c r="L38" s="74">
        <f aca="true" t="shared" si="12" ref="L38:L69">IF(E38&gt;0,I38/E38*10,"")</f>
        <v>43.19585893443312</v>
      </c>
      <c r="M38" s="75">
        <f aca="true" t="shared" si="13" ref="M38:M69">IF(G38&gt;0,J38/G38*10,"")</f>
        <v>47.53846153846154</v>
      </c>
      <c r="N38" s="36">
        <f aca="true" t="shared" si="14" ref="N38:N101">L38-M38</f>
        <v>-4.342602604028421</v>
      </c>
      <c r="O38" s="2"/>
      <c r="P38" s="2"/>
    </row>
    <row r="39" spans="1:14" s="2" customFormat="1" ht="15">
      <c r="A39" s="352" t="s">
        <v>67</v>
      </c>
      <c r="B39" s="347">
        <v>39.174</v>
      </c>
      <c r="C39" s="264">
        <f>0.28+2.8</f>
        <v>3.08</v>
      </c>
      <c r="D39" s="311">
        <f t="shared" si="10"/>
        <v>36.094</v>
      </c>
      <c r="E39" s="183">
        <v>36.1</v>
      </c>
      <c r="F39" s="75">
        <f t="shared" si="11"/>
        <v>100.0166232614839</v>
      </c>
      <c r="G39" s="25">
        <v>34.7</v>
      </c>
      <c r="H39" s="222">
        <f t="shared" si="7"/>
        <v>1.3999999999999986</v>
      </c>
      <c r="I39" s="153">
        <v>60.8</v>
      </c>
      <c r="J39" s="25">
        <v>52.3</v>
      </c>
      <c r="K39" s="36">
        <f t="shared" si="8"/>
        <v>8.5</v>
      </c>
      <c r="L39" s="74">
        <f t="shared" si="12"/>
        <v>16.842105263157894</v>
      </c>
      <c r="M39" s="75">
        <f t="shared" si="13"/>
        <v>15.072046109510085</v>
      </c>
      <c r="N39" s="36">
        <f t="shared" si="14"/>
        <v>1.770059153647809</v>
      </c>
    </row>
    <row r="40" spans="1:14" s="5" customFormat="1" ht="15">
      <c r="A40" s="353" t="s">
        <v>101</v>
      </c>
      <c r="B40" s="348">
        <v>146.296</v>
      </c>
      <c r="C40" s="265">
        <v>0.3</v>
      </c>
      <c r="D40" s="311">
        <f t="shared" si="10"/>
        <v>145.99599999999998</v>
      </c>
      <c r="E40" s="184">
        <v>145.99599999999998</v>
      </c>
      <c r="F40" s="75">
        <f t="shared" si="11"/>
        <v>100</v>
      </c>
      <c r="G40" s="26">
        <v>195.1</v>
      </c>
      <c r="H40" s="190">
        <f t="shared" si="7"/>
        <v>-49.10400000000001</v>
      </c>
      <c r="I40" s="191">
        <v>582.1266</v>
      </c>
      <c r="J40" s="26">
        <v>527.8</v>
      </c>
      <c r="K40" s="225">
        <f t="shared" si="8"/>
        <v>54.3266000000001</v>
      </c>
      <c r="L40" s="74">
        <f t="shared" si="12"/>
        <v>39.87277733636539</v>
      </c>
      <c r="M40" s="75">
        <f t="shared" si="13"/>
        <v>27.052793439261915</v>
      </c>
      <c r="N40" s="37">
        <f>L40-M40</f>
        <v>12.819983897103473</v>
      </c>
    </row>
    <row r="41" spans="1:14" s="2" customFormat="1" ht="15">
      <c r="A41" s="352" t="s">
        <v>30</v>
      </c>
      <c r="B41" s="347">
        <v>175.812</v>
      </c>
      <c r="C41" s="264">
        <v>0.7</v>
      </c>
      <c r="D41" s="311">
        <f t="shared" si="10"/>
        <v>175.11200000000002</v>
      </c>
      <c r="E41" s="183">
        <v>173.1</v>
      </c>
      <c r="F41" s="75">
        <f t="shared" si="11"/>
        <v>98.85102106080677</v>
      </c>
      <c r="G41" s="25">
        <v>180.8</v>
      </c>
      <c r="H41" s="222">
        <f t="shared" si="7"/>
        <v>-7.700000000000017</v>
      </c>
      <c r="I41" s="153">
        <v>1023.9</v>
      </c>
      <c r="J41" s="25">
        <v>973.3</v>
      </c>
      <c r="K41" s="36">
        <f t="shared" si="8"/>
        <v>50.60000000000002</v>
      </c>
      <c r="L41" s="74">
        <f t="shared" si="12"/>
        <v>59.150779896013866</v>
      </c>
      <c r="M41" s="75">
        <f t="shared" si="13"/>
        <v>53.8329646017699</v>
      </c>
      <c r="N41" s="36">
        <f t="shared" si="14"/>
        <v>5.317815294243964</v>
      </c>
    </row>
    <row r="42" spans="1:14" s="2" customFormat="1" ht="15">
      <c r="A42" s="352" t="s">
        <v>31</v>
      </c>
      <c r="B42" s="347">
        <v>5.349</v>
      </c>
      <c r="C42" s="264"/>
      <c r="D42" s="311">
        <f t="shared" si="10"/>
        <v>5.349</v>
      </c>
      <c r="E42" s="183">
        <v>4.3</v>
      </c>
      <c r="F42" s="75">
        <f t="shared" si="11"/>
        <v>80.3888577304169</v>
      </c>
      <c r="G42" s="25">
        <v>4.5</v>
      </c>
      <c r="H42" s="221">
        <f t="shared" si="7"/>
        <v>-0.20000000000000018</v>
      </c>
      <c r="I42" s="158">
        <v>11.1</v>
      </c>
      <c r="J42" s="29">
        <v>8.3</v>
      </c>
      <c r="K42" s="39">
        <f t="shared" si="8"/>
        <v>2.799999999999999</v>
      </c>
      <c r="L42" s="74">
        <f t="shared" si="12"/>
        <v>25.813953488372093</v>
      </c>
      <c r="M42" s="75">
        <f t="shared" si="13"/>
        <v>18.444444444444446</v>
      </c>
      <c r="N42" s="39">
        <f t="shared" si="14"/>
        <v>7.369509043927646</v>
      </c>
    </row>
    <row r="43" spans="1:14" s="2" customFormat="1" ht="15">
      <c r="A43" s="352" t="s">
        <v>32</v>
      </c>
      <c r="B43" s="347">
        <v>305.191</v>
      </c>
      <c r="C43" s="264">
        <v>2.3</v>
      </c>
      <c r="D43" s="311">
        <f t="shared" si="10"/>
        <v>302.89099999999996</v>
      </c>
      <c r="E43" s="183">
        <v>302.89099999999996</v>
      </c>
      <c r="F43" s="75">
        <f t="shared" si="11"/>
        <v>100</v>
      </c>
      <c r="G43" s="25">
        <v>333.9</v>
      </c>
      <c r="H43" s="221">
        <f t="shared" si="7"/>
        <v>-31.009000000000015</v>
      </c>
      <c r="I43" s="158">
        <v>481.4</v>
      </c>
      <c r="J43" s="29">
        <v>584.7</v>
      </c>
      <c r="K43" s="39">
        <f t="shared" si="8"/>
        <v>-103.30000000000007</v>
      </c>
      <c r="L43" s="74">
        <f t="shared" si="12"/>
        <v>15.893506244820745</v>
      </c>
      <c r="M43" s="75">
        <f t="shared" si="13"/>
        <v>17.511230907457325</v>
      </c>
      <c r="N43" s="39">
        <f t="shared" si="14"/>
        <v>-1.6177246626365793</v>
      </c>
    </row>
    <row r="44" spans="1:14" s="2" customFormat="1" ht="15">
      <c r="A44" s="352" t="s">
        <v>33</v>
      </c>
      <c r="B44" s="347">
        <v>404.221</v>
      </c>
      <c r="C44" s="264">
        <v>2.9</v>
      </c>
      <c r="D44" s="311">
        <f t="shared" si="10"/>
        <v>401.321</v>
      </c>
      <c r="E44" s="183">
        <f>B44-C44</f>
        <v>401.321</v>
      </c>
      <c r="F44" s="75">
        <f t="shared" si="11"/>
        <v>100</v>
      </c>
      <c r="G44" s="25">
        <v>436.7</v>
      </c>
      <c r="H44" s="221">
        <f t="shared" si="7"/>
        <v>-35.37899999999996</v>
      </c>
      <c r="I44" s="158">
        <v>1182.4</v>
      </c>
      <c r="J44" s="29">
        <v>1155.7</v>
      </c>
      <c r="K44" s="39">
        <f t="shared" si="8"/>
        <v>26.700000000000045</v>
      </c>
      <c r="L44" s="74">
        <f t="shared" si="12"/>
        <v>29.46269943511553</v>
      </c>
      <c r="M44" s="75">
        <f t="shared" si="13"/>
        <v>26.464392031142662</v>
      </c>
      <c r="N44" s="39">
        <f t="shared" si="14"/>
        <v>2.9983074039728663</v>
      </c>
    </row>
    <row r="45" spans="1:14" s="2" customFormat="1" ht="15" hidden="1">
      <c r="A45" s="352" t="s">
        <v>102</v>
      </c>
      <c r="B45" s="347">
        <v>0.488</v>
      </c>
      <c r="C45" s="264"/>
      <c r="D45" s="311">
        <f t="shared" si="10"/>
        <v>0.488</v>
      </c>
      <c r="E45" s="183"/>
      <c r="F45" s="75">
        <f t="shared" si="11"/>
        <v>0</v>
      </c>
      <c r="G45" s="25"/>
      <c r="H45" s="221">
        <f t="shared" si="7"/>
        <v>0</v>
      </c>
      <c r="I45" s="158"/>
      <c r="J45" s="29"/>
      <c r="K45" s="39"/>
      <c r="L45" s="74">
        <f t="shared" si="12"/>
        <v>0</v>
      </c>
      <c r="M45" s="75">
        <f t="shared" si="13"/>
      </c>
      <c r="N45" s="39" t="e">
        <f>L45-M45</f>
        <v>#VALUE!</v>
      </c>
    </row>
    <row r="46" spans="1:14" s="15" customFormat="1" ht="15.75">
      <c r="A46" s="351" t="s">
        <v>98</v>
      </c>
      <c r="B46" s="346">
        <v>303.896</v>
      </c>
      <c r="C46" s="344">
        <f>SUM(C47:C53)</f>
        <v>7.077999999999998</v>
      </c>
      <c r="D46" s="316">
        <f>SUM(D47:D53)</f>
        <v>296.819</v>
      </c>
      <c r="E46" s="185">
        <f>SUM(E47:E53)</f>
        <v>295.412</v>
      </c>
      <c r="F46" s="41">
        <f t="shared" si="11"/>
        <v>99.52597374157314</v>
      </c>
      <c r="G46" s="27">
        <v>304.57</v>
      </c>
      <c r="H46" s="220">
        <f t="shared" si="7"/>
        <v>-9.158000000000015</v>
      </c>
      <c r="I46" s="226">
        <f>SUM(I47:I53)</f>
        <v>1093.059</v>
      </c>
      <c r="J46" s="27">
        <v>1145.9</v>
      </c>
      <c r="K46" s="35">
        <f aca="true" t="shared" si="15" ref="K46:K53">I46-J46</f>
        <v>-52.84100000000012</v>
      </c>
      <c r="L46" s="44">
        <f t="shared" si="12"/>
        <v>37.00117124558244</v>
      </c>
      <c r="M46" s="41">
        <f t="shared" si="13"/>
        <v>37.62353481958171</v>
      </c>
      <c r="N46" s="38">
        <f t="shared" si="14"/>
        <v>-0.6223635739992659</v>
      </c>
    </row>
    <row r="47" spans="1:14" s="2" customFormat="1" ht="15">
      <c r="A47" s="352" t="s">
        <v>64</v>
      </c>
      <c r="B47" s="347">
        <v>24.613</v>
      </c>
      <c r="C47" s="264">
        <v>5.512999999999998</v>
      </c>
      <c r="D47" s="311">
        <f aca="true" t="shared" si="16" ref="D47:D53">B47-C47</f>
        <v>19.1</v>
      </c>
      <c r="E47" s="183">
        <v>19.1</v>
      </c>
      <c r="F47" s="75">
        <f t="shared" si="11"/>
        <v>100</v>
      </c>
      <c r="G47" s="25">
        <v>23.936</v>
      </c>
      <c r="H47" s="222">
        <f t="shared" si="7"/>
        <v>-4.8359999999999985</v>
      </c>
      <c r="I47" s="153">
        <v>48.7</v>
      </c>
      <c r="J47" s="25">
        <v>78.1</v>
      </c>
      <c r="K47" s="36">
        <f t="shared" si="15"/>
        <v>-29.39999999999999</v>
      </c>
      <c r="L47" s="74">
        <f t="shared" si="12"/>
        <v>25.497382198952877</v>
      </c>
      <c r="M47" s="75">
        <f t="shared" si="13"/>
        <v>32.62867647058823</v>
      </c>
      <c r="N47" s="39">
        <f t="shared" si="14"/>
        <v>-7.131294271635355</v>
      </c>
    </row>
    <row r="48" spans="1:14" s="2" customFormat="1" ht="15">
      <c r="A48" s="352" t="s">
        <v>65</v>
      </c>
      <c r="B48" s="347">
        <v>4.031</v>
      </c>
      <c r="C48" s="264">
        <v>0.83</v>
      </c>
      <c r="D48" s="311">
        <f t="shared" si="16"/>
        <v>3.2009999999999996</v>
      </c>
      <c r="E48" s="183">
        <f>B48-C48</f>
        <v>3.2009999999999996</v>
      </c>
      <c r="F48" s="75">
        <f t="shared" si="11"/>
        <v>100</v>
      </c>
      <c r="G48" s="25">
        <v>5.146</v>
      </c>
      <c r="H48" s="222">
        <f t="shared" si="7"/>
        <v>-1.9450000000000003</v>
      </c>
      <c r="I48" s="153">
        <v>15.4</v>
      </c>
      <c r="J48" s="25">
        <v>14.5</v>
      </c>
      <c r="K48" s="36">
        <f t="shared" si="15"/>
        <v>0.9000000000000004</v>
      </c>
      <c r="L48" s="74">
        <f t="shared" si="12"/>
        <v>48.10996563573884</v>
      </c>
      <c r="M48" s="75">
        <f t="shared" si="13"/>
        <v>28.177225029148858</v>
      </c>
      <c r="N48" s="39">
        <f t="shared" si="14"/>
        <v>19.93274060658998</v>
      </c>
    </row>
    <row r="49" spans="1:14" s="2" customFormat="1" ht="15">
      <c r="A49" s="352" t="s">
        <v>66</v>
      </c>
      <c r="B49" s="347">
        <v>14.141</v>
      </c>
      <c r="C49" s="264"/>
      <c r="D49" s="311">
        <f t="shared" si="16"/>
        <v>14.141</v>
      </c>
      <c r="E49" s="183">
        <v>13.9</v>
      </c>
      <c r="F49" s="75">
        <f t="shared" si="11"/>
        <v>98.2957358036914</v>
      </c>
      <c r="G49" s="25">
        <v>18.355</v>
      </c>
      <c r="H49" s="222">
        <f t="shared" si="7"/>
        <v>-4.455</v>
      </c>
      <c r="I49" s="153">
        <v>43.8</v>
      </c>
      <c r="J49" s="25">
        <v>57.5</v>
      </c>
      <c r="K49" s="36">
        <f t="shared" si="15"/>
        <v>-13.700000000000003</v>
      </c>
      <c r="L49" s="74">
        <f t="shared" si="12"/>
        <v>31.51079136690647</v>
      </c>
      <c r="M49" s="75">
        <f t="shared" si="13"/>
        <v>31.32661400163443</v>
      </c>
      <c r="N49" s="39">
        <f t="shared" si="14"/>
        <v>0.18417736527204198</v>
      </c>
    </row>
    <row r="50" spans="1:14" s="2" customFormat="1" ht="15">
      <c r="A50" s="352" t="s">
        <v>29</v>
      </c>
      <c r="B50" s="347">
        <v>8.703</v>
      </c>
      <c r="C50" s="264">
        <v>0.1349999999999998</v>
      </c>
      <c r="D50" s="311">
        <f t="shared" si="16"/>
        <v>8.568</v>
      </c>
      <c r="E50" s="183">
        <v>8.568</v>
      </c>
      <c r="F50" s="75">
        <f t="shared" si="11"/>
        <v>100</v>
      </c>
      <c r="G50" s="25">
        <v>9.233</v>
      </c>
      <c r="H50" s="222">
        <f t="shared" si="7"/>
        <v>-0.6650000000000009</v>
      </c>
      <c r="I50" s="153">
        <v>24.628</v>
      </c>
      <c r="J50" s="25">
        <v>26.2</v>
      </c>
      <c r="K50" s="36">
        <f t="shared" si="15"/>
        <v>-1.5719999999999992</v>
      </c>
      <c r="L50" s="74">
        <f t="shared" si="12"/>
        <v>28.744164332399627</v>
      </c>
      <c r="M50" s="75">
        <f t="shared" si="13"/>
        <v>28.376475685042777</v>
      </c>
      <c r="N50" s="39">
        <f t="shared" si="14"/>
        <v>0.36768864735685014</v>
      </c>
    </row>
    <row r="51" spans="1:14" s="2" customFormat="1" ht="15">
      <c r="A51" s="352" t="s">
        <v>68</v>
      </c>
      <c r="B51" s="347">
        <v>3.816</v>
      </c>
      <c r="C51" s="264"/>
      <c r="D51" s="311">
        <f t="shared" si="16"/>
        <v>3.816</v>
      </c>
      <c r="E51" s="183">
        <f>B51-C51</f>
        <v>3.816</v>
      </c>
      <c r="F51" s="75">
        <f t="shared" si="11"/>
        <v>100</v>
      </c>
      <c r="G51" s="25">
        <v>3.873</v>
      </c>
      <c r="H51" s="222">
        <f t="shared" si="7"/>
        <v>-0.057000000000000384</v>
      </c>
      <c r="I51" s="153">
        <v>9.5</v>
      </c>
      <c r="J51" s="25">
        <v>11.1</v>
      </c>
      <c r="K51" s="36">
        <f t="shared" si="15"/>
        <v>-1.5999999999999996</v>
      </c>
      <c r="L51" s="74">
        <f t="shared" si="12"/>
        <v>24.89517819706499</v>
      </c>
      <c r="M51" s="75">
        <f t="shared" si="13"/>
        <v>28.659953524399686</v>
      </c>
      <c r="N51" s="39">
        <f t="shared" si="14"/>
        <v>-3.7647753273346964</v>
      </c>
    </row>
    <row r="52" spans="1:14" s="2" customFormat="1" ht="15">
      <c r="A52" s="352" t="s">
        <v>69</v>
      </c>
      <c r="B52" s="347">
        <v>25.531</v>
      </c>
      <c r="C52" s="264">
        <v>0.6</v>
      </c>
      <c r="D52" s="311">
        <f t="shared" si="16"/>
        <v>24.930999999999997</v>
      </c>
      <c r="E52" s="183">
        <v>23.727</v>
      </c>
      <c r="F52" s="75">
        <f t="shared" si="11"/>
        <v>95.17067105210381</v>
      </c>
      <c r="G52" s="25">
        <v>18.427</v>
      </c>
      <c r="H52" s="222">
        <f t="shared" si="7"/>
        <v>5.300000000000001</v>
      </c>
      <c r="I52" s="153">
        <v>59.031</v>
      </c>
      <c r="J52" s="25">
        <v>46.4</v>
      </c>
      <c r="K52" s="36">
        <f t="shared" si="15"/>
        <v>12.631</v>
      </c>
      <c r="L52" s="74">
        <f t="shared" si="12"/>
        <v>24.87925148564926</v>
      </c>
      <c r="M52" s="75">
        <f t="shared" si="13"/>
        <v>25.180441743094374</v>
      </c>
      <c r="N52" s="39">
        <f t="shared" si="14"/>
        <v>-0.3011902574451142</v>
      </c>
    </row>
    <row r="53" spans="1:17" s="2" customFormat="1" ht="15">
      <c r="A53" s="352" t="s">
        <v>95</v>
      </c>
      <c r="B53" s="347">
        <v>223.062</v>
      </c>
      <c r="C53" s="264"/>
      <c r="D53" s="311">
        <f t="shared" si="16"/>
        <v>223.062</v>
      </c>
      <c r="E53" s="183">
        <v>223.1</v>
      </c>
      <c r="F53" s="75">
        <f t="shared" si="11"/>
        <v>100.017035622383</v>
      </c>
      <c r="G53" s="25">
        <v>225.6</v>
      </c>
      <c r="H53" s="222">
        <f t="shared" si="7"/>
        <v>-2.5</v>
      </c>
      <c r="I53" s="153">
        <v>892</v>
      </c>
      <c r="J53" s="25">
        <v>912.1</v>
      </c>
      <c r="K53" s="36">
        <f t="shared" si="15"/>
        <v>-20.100000000000023</v>
      </c>
      <c r="L53" s="74">
        <f t="shared" si="12"/>
        <v>39.98207082025998</v>
      </c>
      <c r="M53" s="75">
        <f t="shared" si="13"/>
        <v>40.429964539007095</v>
      </c>
      <c r="N53" s="39">
        <f>L53-M53</f>
        <v>-0.4478937187471175</v>
      </c>
      <c r="Q53" s="303"/>
    </row>
    <row r="54" spans="1:14" s="15" customFormat="1" ht="15.75">
      <c r="A54" s="159" t="s">
        <v>34</v>
      </c>
      <c r="B54" s="346">
        <v>2837.858</v>
      </c>
      <c r="C54" s="244">
        <f>SUM(C55:C68)</f>
        <v>54.230999999999995</v>
      </c>
      <c r="D54" s="196">
        <f>SUM(D55:D68)</f>
        <v>2783.6269999999995</v>
      </c>
      <c r="E54" s="186">
        <f>SUM(E55:E68)</f>
        <v>2720.132</v>
      </c>
      <c r="F54" s="41">
        <f t="shared" si="11"/>
        <v>97.71898318273247</v>
      </c>
      <c r="G54" s="28">
        <v>2747.6</v>
      </c>
      <c r="H54" s="220">
        <f t="shared" si="7"/>
        <v>-27.467999999999847</v>
      </c>
      <c r="I54" s="161">
        <f>SUM(I55:I68)</f>
        <v>6715.115000000001</v>
      </c>
      <c r="J54" s="28">
        <v>5142.397000000001</v>
      </c>
      <c r="K54" s="118">
        <f>SUM(K55:K68)</f>
        <v>1572.7180000000003</v>
      </c>
      <c r="L54" s="44">
        <f t="shared" si="12"/>
        <v>24.68672476188656</v>
      </c>
      <c r="M54" s="41">
        <f t="shared" si="13"/>
        <v>18.715959382734027</v>
      </c>
      <c r="N54" s="118">
        <f t="shared" si="14"/>
        <v>5.970765379152532</v>
      </c>
    </row>
    <row r="55" spans="1:16" s="21" customFormat="1" ht="15">
      <c r="A55" s="156" t="s">
        <v>70</v>
      </c>
      <c r="B55" s="347">
        <v>389.077</v>
      </c>
      <c r="C55" s="264">
        <v>9.5</v>
      </c>
      <c r="D55" s="311">
        <f aca="true" t="shared" si="17" ref="D55:D68">B55-C55</f>
        <v>379.577</v>
      </c>
      <c r="E55" s="187">
        <v>379.6</v>
      </c>
      <c r="F55" s="75">
        <f t="shared" si="11"/>
        <v>100.00605937662188</v>
      </c>
      <c r="G55" s="29">
        <v>380</v>
      </c>
      <c r="H55" s="221">
        <f t="shared" si="7"/>
        <v>-0.39999999999997726</v>
      </c>
      <c r="I55" s="158">
        <v>941.4</v>
      </c>
      <c r="J55" s="29">
        <v>741.9</v>
      </c>
      <c r="K55" s="117">
        <f aca="true" t="shared" si="18" ref="K55:K86">I55-J55</f>
        <v>199.5</v>
      </c>
      <c r="L55" s="74">
        <f t="shared" si="12"/>
        <v>24.799789251844043</v>
      </c>
      <c r="M55" s="75">
        <f t="shared" si="13"/>
        <v>19.523684210526316</v>
      </c>
      <c r="N55" s="117">
        <f t="shared" si="14"/>
        <v>5.276105041317727</v>
      </c>
      <c r="O55" s="2"/>
      <c r="P55" s="2"/>
    </row>
    <row r="56" spans="1:14" s="2" customFormat="1" ht="15">
      <c r="A56" s="156" t="s">
        <v>71</v>
      </c>
      <c r="B56" s="347">
        <v>33.963</v>
      </c>
      <c r="C56" s="264">
        <v>0.15</v>
      </c>
      <c r="D56" s="311">
        <f t="shared" si="17"/>
        <v>33.813</v>
      </c>
      <c r="E56" s="187">
        <v>33.19</v>
      </c>
      <c r="F56" s="75">
        <f t="shared" si="11"/>
        <v>98.15751338242687</v>
      </c>
      <c r="G56" s="29">
        <v>32.61</v>
      </c>
      <c r="H56" s="221">
        <f t="shared" si="7"/>
        <v>0.5799999999999983</v>
      </c>
      <c r="I56" s="158">
        <v>66.766</v>
      </c>
      <c r="J56" s="29">
        <v>59.57</v>
      </c>
      <c r="K56" s="117">
        <f t="shared" si="18"/>
        <v>7.196000000000005</v>
      </c>
      <c r="L56" s="74">
        <f t="shared" si="12"/>
        <v>20.116300090388673</v>
      </c>
      <c r="M56" s="75">
        <f t="shared" si="13"/>
        <v>18.267402637227846</v>
      </c>
      <c r="N56" s="117">
        <f t="shared" si="14"/>
        <v>1.848897453160827</v>
      </c>
    </row>
    <row r="57" spans="1:14" s="2" customFormat="1" ht="15">
      <c r="A57" s="156" t="s">
        <v>72</v>
      </c>
      <c r="B57" s="347">
        <v>153.556</v>
      </c>
      <c r="C57" s="264">
        <v>5.472</v>
      </c>
      <c r="D57" s="311">
        <f t="shared" si="17"/>
        <v>148.084</v>
      </c>
      <c r="E57" s="187">
        <v>148.084</v>
      </c>
      <c r="F57" s="75">
        <f t="shared" si="11"/>
        <v>100</v>
      </c>
      <c r="G57" s="29">
        <v>142.9</v>
      </c>
      <c r="H57" s="221">
        <f t="shared" si="7"/>
        <v>5.1839999999999975</v>
      </c>
      <c r="I57" s="158">
        <v>457.62</v>
      </c>
      <c r="J57" s="29">
        <v>358.7</v>
      </c>
      <c r="K57" s="117">
        <f t="shared" si="18"/>
        <v>98.92000000000002</v>
      </c>
      <c r="L57" s="74">
        <f t="shared" si="12"/>
        <v>30.902730882472113</v>
      </c>
      <c r="M57" s="75">
        <f t="shared" si="13"/>
        <v>25.101469559132255</v>
      </c>
      <c r="N57" s="117">
        <f t="shared" si="14"/>
        <v>5.801261323339858</v>
      </c>
    </row>
    <row r="58" spans="1:14" s="2" customFormat="1" ht="15">
      <c r="A58" s="156" t="s">
        <v>73</v>
      </c>
      <c r="B58" s="347">
        <v>385.647</v>
      </c>
      <c r="C58" s="264"/>
      <c r="D58" s="311">
        <f t="shared" si="17"/>
        <v>385.647</v>
      </c>
      <c r="E58" s="187">
        <v>385.6</v>
      </c>
      <c r="F58" s="75">
        <f t="shared" si="11"/>
        <v>99.98781268880609</v>
      </c>
      <c r="G58" s="29">
        <v>367.3</v>
      </c>
      <c r="H58" s="221">
        <f aca="true" t="shared" si="19" ref="H58:H89">E58-G58</f>
        <v>18.30000000000001</v>
      </c>
      <c r="I58" s="158">
        <v>1461.3</v>
      </c>
      <c r="J58" s="29">
        <v>1043.1</v>
      </c>
      <c r="K58" s="117">
        <f t="shared" si="18"/>
        <v>418.20000000000005</v>
      </c>
      <c r="L58" s="74">
        <f t="shared" si="12"/>
        <v>37.89678423236514</v>
      </c>
      <c r="M58" s="75">
        <f t="shared" si="13"/>
        <v>28.39912877756602</v>
      </c>
      <c r="N58" s="117">
        <f t="shared" si="14"/>
        <v>9.497655454799123</v>
      </c>
    </row>
    <row r="59" spans="1:14" s="2" customFormat="1" ht="15">
      <c r="A59" s="156" t="s">
        <v>74</v>
      </c>
      <c r="B59" s="347">
        <v>147.185</v>
      </c>
      <c r="C59" s="264">
        <v>12</v>
      </c>
      <c r="D59" s="311">
        <f t="shared" si="17"/>
        <v>135.185</v>
      </c>
      <c r="E59" s="187">
        <v>97.363</v>
      </c>
      <c r="F59" s="75">
        <f t="shared" si="11"/>
        <v>72.02204386581352</v>
      </c>
      <c r="G59" s="29">
        <v>121.7</v>
      </c>
      <c r="H59" s="221">
        <f t="shared" si="19"/>
        <v>-24.337000000000003</v>
      </c>
      <c r="I59" s="158">
        <v>202.267</v>
      </c>
      <c r="J59" s="29">
        <v>206.9</v>
      </c>
      <c r="K59" s="117">
        <f t="shared" si="18"/>
        <v>-4.63300000000001</v>
      </c>
      <c r="L59" s="74">
        <f t="shared" si="12"/>
        <v>20.774524203239423</v>
      </c>
      <c r="M59" s="75">
        <f t="shared" si="13"/>
        <v>17.000821692686937</v>
      </c>
      <c r="N59" s="117">
        <f t="shared" si="14"/>
        <v>3.7737025105524857</v>
      </c>
    </row>
    <row r="60" spans="1:14" s="2" customFormat="1" ht="15">
      <c r="A60" s="156" t="s">
        <v>35</v>
      </c>
      <c r="B60" s="347">
        <v>103.966</v>
      </c>
      <c r="C60" s="264">
        <v>9.409</v>
      </c>
      <c r="D60" s="311">
        <f t="shared" si="17"/>
        <v>94.55699999999999</v>
      </c>
      <c r="E60" s="187">
        <v>92.1</v>
      </c>
      <c r="F60" s="75">
        <f t="shared" si="11"/>
        <v>97.40156730860751</v>
      </c>
      <c r="G60" s="29">
        <v>90.5</v>
      </c>
      <c r="H60" s="221">
        <f t="shared" si="19"/>
        <v>1.5999999999999943</v>
      </c>
      <c r="I60" s="158">
        <v>244.5</v>
      </c>
      <c r="J60" s="29">
        <v>209.8</v>
      </c>
      <c r="K60" s="117">
        <f t="shared" si="18"/>
        <v>34.69999999999999</v>
      </c>
      <c r="L60" s="74">
        <f t="shared" si="12"/>
        <v>26.54723127035831</v>
      </c>
      <c r="M60" s="75">
        <f t="shared" si="13"/>
        <v>23.182320441988953</v>
      </c>
      <c r="N60" s="117">
        <f t="shared" si="14"/>
        <v>3.364910828369357</v>
      </c>
    </row>
    <row r="61" spans="1:14" s="2" customFormat="1" ht="15">
      <c r="A61" s="156" t="s">
        <v>94</v>
      </c>
      <c r="B61" s="347">
        <v>71.322</v>
      </c>
      <c r="C61" s="264"/>
      <c r="D61" s="311">
        <f t="shared" si="17"/>
        <v>71.322</v>
      </c>
      <c r="E61" s="187">
        <v>59.88</v>
      </c>
      <c r="F61" s="75">
        <f t="shared" si="11"/>
        <v>83.95726423824345</v>
      </c>
      <c r="G61" s="29">
        <v>60.5</v>
      </c>
      <c r="H61" s="221">
        <f t="shared" si="19"/>
        <v>-0.6199999999999974</v>
      </c>
      <c r="I61" s="158">
        <v>103.69</v>
      </c>
      <c r="J61" s="29">
        <v>84.1</v>
      </c>
      <c r="K61" s="117">
        <f t="shared" si="18"/>
        <v>19.590000000000003</v>
      </c>
      <c r="L61" s="74">
        <f t="shared" si="12"/>
        <v>17.31629926519706</v>
      </c>
      <c r="M61" s="75">
        <f t="shared" si="13"/>
        <v>13.900826446280991</v>
      </c>
      <c r="N61" s="117">
        <f>L61-M61</f>
        <v>3.4154728189160686</v>
      </c>
    </row>
    <row r="62" spans="1:14" s="2" customFormat="1" ht="15">
      <c r="A62" s="156" t="s">
        <v>36</v>
      </c>
      <c r="B62" s="347">
        <v>98.42</v>
      </c>
      <c r="C62" s="264">
        <v>5.1</v>
      </c>
      <c r="D62" s="311">
        <f t="shared" si="17"/>
        <v>93.32000000000001</v>
      </c>
      <c r="E62" s="187">
        <v>90.3</v>
      </c>
      <c r="F62" s="75">
        <f t="shared" si="11"/>
        <v>96.76382340334332</v>
      </c>
      <c r="G62" s="29">
        <v>94.5</v>
      </c>
      <c r="H62" s="221">
        <f t="shared" si="19"/>
        <v>-4.200000000000003</v>
      </c>
      <c r="I62" s="158">
        <v>223</v>
      </c>
      <c r="J62" s="29">
        <v>194.2</v>
      </c>
      <c r="K62" s="117">
        <f t="shared" si="18"/>
        <v>28.80000000000001</v>
      </c>
      <c r="L62" s="74">
        <f t="shared" si="12"/>
        <v>24.69545957918051</v>
      </c>
      <c r="M62" s="75">
        <f t="shared" si="13"/>
        <v>20.55026455026455</v>
      </c>
      <c r="N62" s="117">
        <f t="shared" si="14"/>
        <v>4.1451950289159605</v>
      </c>
    </row>
    <row r="63" spans="1:14" s="2" customFormat="1" ht="15">
      <c r="A63" s="156" t="s">
        <v>75</v>
      </c>
      <c r="B63" s="347">
        <v>139.679</v>
      </c>
      <c r="C63" s="264">
        <v>3.8</v>
      </c>
      <c r="D63" s="311">
        <f t="shared" si="17"/>
        <v>135.879</v>
      </c>
      <c r="E63" s="187">
        <v>134.2</v>
      </c>
      <c r="F63" s="75">
        <f t="shared" si="11"/>
        <v>98.76434180410513</v>
      </c>
      <c r="G63" s="29">
        <v>128.8</v>
      </c>
      <c r="H63" s="221">
        <f t="shared" si="19"/>
        <v>5.399999999999977</v>
      </c>
      <c r="I63" s="158">
        <v>326.8</v>
      </c>
      <c r="J63" s="29">
        <v>246.3</v>
      </c>
      <c r="K63" s="117">
        <f t="shared" si="18"/>
        <v>80.5</v>
      </c>
      <c r="L63" s="74">
        <f t="shared" si="12"/>
        <v>24.351713859910582</v>
      </c>
      <c r="M63" s="75">
        <f t="shared" si="13"/>
        <v>19.122670807453414</v>
      </c>
      <c r="N63" s="117">
        <f t="shared" si="14"/>
        <v>5.229043052457168</v>
      </c>
    </row>
    <row r="64" spans="1:14" s="2" customFormat="1" ht="15">
      <c r="A64" s="156" t="s">
        <v>37</v>
      </c>
      <c r="B64" s="347">
        <v>471.342</v>
      </c>
      <c r="C64" s="264">
        <v>0.5</v>
      </c>
      <c r="D64" s="311">
        <f t="shared" si="17"/>
        <v>470.842</v>
      </c>
      <c r="E64" s="187">
        <v>470.3</v>
      </c>
      <c r="F64" s="75">
        <f t="shared" si="11"/>
        <v>99.88488707464501</v>
      </c>
      <c r="G64" s="29">
        <v>479.6</v>
      </c>
      <c r="H64" s="221">
        <f t="shared" si="19"/>
        <v>-9.300000000000011</v>
      </c>
      <c r="I64" s="158">
        <v>799.1</v>
      </c>
      <c r="J64" s="29">
        <v>526.8</v>
      </c>
      <c r="K64" s="117">
        <f t="shared" si="18"/>
        <v>272.30000000000007</v>
      </c>
      <c r="L64" s="74">
        <f t="shared" si="12"/>
        <v>16.9912821603232</v>
      </c>
      <c r="M64" s="75">
        <f t="shared" si="13"/>
        <v>10.98415346121768</v>
      </c>
      <c r="N64" s="117">
        <f t="shared" si="14"/>
        <v>6.007128699105518</v>
      </c>
    </row>
    <row r="65" spans="1:14" s="2" customFormat="1" ht="15">
      <c r="A65" s="156" t="s">
        <v>38</v>
      </c>
      <c r="B65" s="347">
        <v>105.964</v>
      </c>
      <c r="C65" s="264">
        <v>0.5</v>
      </c>
      <c r="D65" s="311">
        <f t="shared" si="17"/>
        <v>105.464</v>
      </c>
      <c r="E65" s="187">
        <v>105.5</v>
      </c>
      <c r="F65" s="75">
        <f t="shared" si="11"/>
        <v>100.03413487066678</v>
      </c>
      <c r="G65" s="29">
        <v>113.1</v>
      </c>
      <c r="H65" s="221">
        <f t="shared" si="19"/>
        <v>-7.599999999999994</v>
      </c>
      <c r="I65" s="158">
        <v>345</v>
      </c>
      <c r="J65" s="29">
        <v>273.6</v>
      </c>
      <c r="K65" s="117">
        <f t="shared" si="18"/>
        <v>71.39999999999998</v>
      </c>
      <c r="L65" s="74">
        <f t="shared" si="12"/>
        <v>32.70142180094786</v>
      </c>
      <c r="M65" s="75">
        <f t="shared" si="13"/>
        <v>24.190981432360743</v>
      </c>
      <c r="N65" s="117">
        <f t="shared" si="14"/>
        <v>8.510440368587119</v>
      </c>
    </row>
    <row r="66" spans="1:14" s="2" customFormat="1" ht="15">
      <c r="A66" s="352" t="s">
        <v>39</v>
      </c>
      <c r="B66" s="347">
        <v>293.896</v>
      </c>
      <c r="C66" s="264">
        <v>4.9</v>
      </c>
      <c r="D66" s="311">
        <f t="shared" si="17"/>
        <v>288.99600000000004</v>
      </c>
      <c r="E66" s="187">
        <v>283.1</v>
      </c>
      <c r="F66" s="75">
        <f t="shared" si="11"/>
        <v>97.95983335409485</v>
      </c>
      <c r="G66" s="29">
        <v>302.7</v>
      </c>
      <c r="H66" s="221">
        <f t="shared" si="19"/>
        <v>-19.599999999999966</v>
      </c>
      <c r="I66" s="158">
        <v>625.3</v>
      </c>
      <c r="J66" s="29">
        <v>460.1</v>
      </c>
      <c r="K66" s="117">
        <f t="shared" si="18"/>
        <v>165.19999999999993</v>
      </c>
      <c r="L66" s="74">
        <f t="shared" si="12"/>
        <v>22.08760155422112</v>
      </c>
      <c r="M66" s="75">
        <f t="shared" si="13"/>
        <v>15.199867855963001</v>
      </c>
      <c r="N66" s="117">
        <f t="shared" si="14"/>
        <v>6.887733698258119</v>
      </c>
    </row>
    <row r="67" spans="1:14" s="2" customFormat="1" ht="15">
      <c r="A67" s="352" t="s">
        <v>40</v>
      </c>
      <c r="B67" s="347">
        <v>327.926</v>
      </c>
      <c r="C67" s="264">
        <v>2.9</v>
      </c>
      <c r="D67" s="311">
        <f t="shared" si="17"/>
        <v>325.026</v>
      </c>
      <c r="E67" s="183">
        <v>325</v>
      </c>
      <c r="F67" s="75">
        <f t="shared" si="11"/>
        <v>99.9920006399488</v>
      </c>
      <c r="G67" s="25">
        <v>338.4</v>
      </c>
      <c r="H67" s="221">
        <f t="shared" si="19"/>
        <v>-13.399999999999977</v>
      </c>
      <c r="I67" s="153">
        <v>593.6</v>
      </c>
      <c r="J67" s="25">
        <v>509.2</v>
      </c>
      <c r="K67" s="117">
        <f t="shared" si="18"/>
        <v>84.40000000000003</v>
      </c>
      <c r="L67" s="74">
        <f t="shared" si="12"/>
        <v>18.264615384615386</v>
      </c>
      <c r="M67" s="75">
        <f t="shared" si="13"/>
        <v>15.047281323877069</v>
      </c>
      <c r="N67" s="117">
        <f t="shared" si="14"/>
        <v>3.2173340607383167</v>
      </c>
    </row>
    <row r="68" spans="1:14" s="2" customFormat="1" ht="15">
      <c r="A68" s="156" t="s">
        <v>41</v>
      </c>
      <c r="B68" s="347">
        <v>115.915</v>
      </c>
      <c r="C68" s="264"/>
      <c r="D68" s="311">
        <f t="shared" si="17"/>
        <v>115.915</v>
      </c>
      <c r="E68" s="187">
        <v>115.915</v>
      </c>
      <c r="F68" s="75">
        <f t="shared" si="11"/>
        <v>100</v>
      </c>
      <c r="G68" s="29">
        <v>95.29</v>
      </c>
      <c r="H68" s="221">
        <f t="shared" si="19"/>
        <v>20.625</v>
      </c>
      <c r="I68" s="158">
        <v>324.772</v>
      </c>
      <c r="J68" s="29">
        <v>228.127</v>
      </c>
      <c r="K68" s="117">
        <f t="shared" si="18"/>
        <v>96.64499999999998</v>
      </c>
      <c r="L68" s="74">
        <f t="shared" si="12"/>
        <v>28.018116723461155</v>
      </c>
      <c r="M68" s="75">
        <f t="shared" si="13"/>
        <v>23.940287543288903</v>
      </c>
      <c r="N68" s="117">
        <f t="shared" si="14"/>
        <v>4.077829180172252</v>
      </c>
    </row>
    <row r="69" spans="1:14" s="15" customFormat="1" ht="15.75">
      <c r="A69" s="159" t="s">
        <v>76</v>
      </c>
      <c r="B69" s="346">
        <v>708.698</v>
      </c>
      <c r="C69" s="244">
        <f>SUM(C70:C75)-C73-C74</f>
        <v>15.077</v>
      </c>
      <c r="D69" s="196">
        <f>SUM(D70:D75)-D73-D74</f>
        <v>693.6200000000001</v>
      </c>
      <c r="E69" s="186">
        <f>SUM(E70:E75)-E73-E74</f>
        <v>690.481</v>
      </c>
      <c r="F69" s="41">
        <f t="shared" si="11"/>
        <v>99.54744672875636</v>
      </c>
      <c r="G69" s="28">
        <v>712.6</v>
      </c>
      <c r="H69" s="220">
        <f t="shared" si="19"/>
        <v>-22.119000000000028</v>
      </c>
      <c r="I69" s="161">
        <f>SUM(I70:I75)-I73-I74</f>
        <v>1487.02</v>
      </c>
      <c r="J69" s="28">
        <v>1319.5</v>
      </c>
      <c r="K69" s="118">
        <f t="shared" si="18"/>
        <v>167.51999999999998</v>
      </c>
      <c r="L69" s="44">
        <f t="shared" si="12"/>
        <v>21.53600171474668</v>
      </c>
      <c r="M69" s="41">
        <f t="shared" si="13"/>
        <v>18.516699410609036</v>
      </c>
      <c r="N69" s="119">
        <f t="shared" si="14"/>
        <v>3.019302304137643</v>
      </c>
    </row>
    <row r="70" spans="1:14" s="2" customFormat="1" ht="15">
      <c r="A70" s="156" t="s">
        <v>77</v>
      </c>
      <c r="B70" s="347">
        <v>137.184</v>
      </c>
      <c r="C70" s="264">
        <v>0.866</v>
      </c>
      <c r="D70" s="311">
        <f aca="true" t="shared" si="20" ref="D70:D75">B70-C70</f>
        <v>136.31799999999998</v>
      </c>
      <c r="E70" s="187">
        <v>136.318</v>
      </c>
      <c r="F70" s="75">
        <f aca="true" t="shared" si="21" ref="F70:F101">E70/D70*100</f>
        <v>100.00000000000003</v>
      </c>
      <c r="G70" s="29">
        <v>140.5</v>
      </c>
      <c r="H70" s="221">
        <f t="shared" si="19"/>
        <v>-4.181999999999988</v>
      </c>
      <c r="I70" s="158">
        <v>263.2</v>
      </c>
      <c r="J70" s="29">
        <v>227.3</v>
      </c>
      <c r="K70" s="117">
        <f t="shared" si="18"/>
        <v>35.89999999999998</v>
      </c>
      <c r="L70" s="74">
        <f aca="true" t="shared" si="22" ref="L70:L102">IF(E70&gt;0,I70/E70*10,"")</f>
        <v>19.307795008729585</v>
      </c>
      <c r="M70" s="75">
        <f aca="true" t="shared" si="23" ref="M70:M102">IF(G70&gt;0,J70/G70*10,"")</f>
        <v>16.1779359430605</v>
      </c>
      <c r="N70" s="117">
        <f t="shared" si="14"/>
        <v>3.129859065669084</v>
      </c>
    </row>
    <row r="71" spans="1:14" s="2" customFormat="1" ht="15">
      <c r="A71" s="156" t="s">
        <v>42</v>
      </c>
      <c r="B71" s="347">
        <v>137.375</v>
      </c>
      <c r="C71" s="264">
        <v>10.2</v>
      </c>
      <c r="D71" s="311">
        <f t="shared" si="20"/>
        <v>127.175</v>
      </c>
      <c r="E71" s="187">
        <v>124.86</v>
      </c>
      <c r="F71" s="75">
        <f t="shared" si="21"/>
        <v>98.17967367800276</v>
      </c>
      <c r="G71" s="29">
        <v>133.6</v>
      </c>
      <c r="H71" s="221">
        <f t="shared" si="19"/>
        <v>-8.739999999999995</v>
      </c>
      <c r="I71" s="158">
        <v>323.82</v>
      </c>
      <c r="J71" s="29">
        <v>260.3</v>
      </c>
      <c r="K71" s="117">
        <f t="shared" si="18"/>
        <v>63.51999999999998</v>
      </c>
      <c r="L71" s="74">
        <f t="shared" si="22"/>
        <v>25.93464680442095</v>
      </c>
      <c r="M71" s="75">
        <f t="shared" si="23"/>
        <v>19.483532934131738</v>
      </c>
      <c r="N71" s="117">
        <f t="shared" si="14"/>
        <v>6.451113870289213</v>
      </c>
    </row>
    <row r="72" spans="1:14" s="2" customFormat="1" ht="15">
      <c r="A72" s="156" t="s">
        <v>43</v>
      </c>
      <c r="B72" s="347">
        <v>136.814</v>
      </c>
      <c r="C72" s="264">
        <v>1.111</v>
      </c>
      <c r="D72" s="311">
        <f t="shared" si="20"/>
        <v>135.703</v>
      </c>
      <c r="E72" s="187">
        <v>135.703</v>
      </c>
      <c r="F72" s="75">
        <f t="shared" si="21"/>
        <v>100</v>
      </c>
      <c r="G72" s="29">
        <v>139.1</v>
      </c>
      <c r="H72" s="221">
        <f t="shared" si="19"/>
        <v>-3.3969999999999914</v>
      </c>
      <c r="I72" s="158">
        <v>366.7</v>
      </c>
      <c r="J72" s="29">
        <v>404.5</v>
      </c>
      <c r="K72" s="117">
        <f t="shared" si="18"/>
        <v>-37.80000000000001</v>
      </c>
      <c r="L72" s="74">
        <f t="shared" si="22"/>
        <v>27.02224711318099</v>
      </c>
      <c r="M72" s="75">
        <f t="shared" si="23"/>
        <v>29.07979870596693</v>
      </c>
      <c r="N72" s="117">
        <f t="shared" si="14"/>
        <v>-2.0575515927859414</v>
      </c>
    </row>
    <row r="73" spans="1:14" s="2" customFormat="1" ht="15" customHeight="1" hidden="1">
      <c r="A73" s="156" t="s">
        <v>78</v>
      </c>
      <c r="B73" s="347"/>
      <c r="C73" s="264"/>
      <c r="D73" s="311">
        <f t="shared" si="20"/>
        <v>0</v>
      </c>
      <c r="E73" s="187"/>
      <c r="F73" s="75" t="e">
        <f t="shared" si="21"/>
        <v>#DIV/0!</v>
      </c>
      <c r="G73" s="29"/>
      <c r="H73" s="221">
        <f t="shared" si="19"/>
        <v>0</v>
      </c>
      <c r="I73" s="158"/>
      <c r="J73" s="29"/>
      <c r="K73" s="117">
        <f t="shared" si="18"/>
        <v>0</v>
      </c>
      <c r="L73" s="74">
        <f t="shared" si="22"/>
        <v>0</v>
      </c>
      <c r="M73" s="75">
        <f t="shared" si="23"/>
      </c>
      <c r="N73" s="117" t="e">
        <f t="shared" si="14"/>
        <v>#VALUE!</v>
      </c>
    </row>
    <row r="74" spans="1:14" s="2" customFormat="1" ht="15" customHeight="1" hidden="1">
      <c r="A74" s="156" t="s">
        <v>79</v>
      </c>
      <c r="B74" s="347"/>
      <c r="C74" s="264"/>
      <c r="D74" s="311">
        <f t="shared" si="20"/>
        <v>0</v>
      </c>
      <c r="E74" s="187"/>
      <c r="F74" s="75" t="e">
        <f t="shared" si="21"/>
        <v>#DIV/0!</v>
      </c>
      <c r="G74" s="29"/>
      <c r="H74" s="221">
        <f t="shared" si="19"/>
        <v>0</v>
      </c>
      <c r="I74" s="158"/>
      <c r="J74" s="29"/>
      <c r="K74" s="117">
        <f t="shared" si="18"/>
        <v>0</v>
      </c>
      <c r="L74" s="74">
        <f t="shared" si="22"/>
        <v>0</v>
      </c>
      <c r="M74" s="75">
        <f t="shared" si="23"/>
      </c>
      <c r="N74" s="117" t="e">
        <f t="shared" si="14"/>
        <v>#VALUE!</v>
      </c>
    </row>
    <row r="75" spans="1:14" s="2" customFormat="1" ht="15">
      <c r="A75" s="156" t="s">
        <v>44</v>
      </c>
      <c r="B75" s="347">
        <v>297.324</v>
      </c>
      <c r="C75" s="264">
        <v>2.9</v>
      </c>
      <c r="D75" s="311">
        <f t="shared" si="20"/>
        <v>294.42400000000004</v>
      </c>
      <c r="E75" s="187">
        <v>293.6</v>
      </c>
      <c r="F75" s="75">
        <f t="shared" si="21"/>
        <v>99.72013151101812</v>
      </c>
      <c r="G75" s="29">
        <v>299.4</v>
      </c>
      <c r="H75" s="221">
        <f t="shared" si="19"/>
        <v>-5.7999999999999545</v>
      </c>
      <c r="I75" s="158">
        <v>533.3</v>
      </c>
      <c r="J75" s="29">
        <v>427.4</v>
      </c>
      <c r="K75" s="117">
        <f t="shared" si="18"/>
        <v>105.89999999999998</v>
      </c>
      <c r="L75" s="74">
        <f t="shared" si="22"/>
        <v>18.1641689373297</v>
      </c>
      <c r="M75" s="75">
        <f t="shared" si="23"/>
        <v>14.275217100868405</v>
      </c>
      <c r="N75" s="117">
        <f t="shared" si="14"/>
        <v>3.8889518364612936</v>
      </c>
    </row>
    <row r="76" spans="1:14" s="15" customFormat="1" ht="15.75">
      <c r="A76" s="159" t="s">
        <v>45</v>
      </c>
      <c r="B76" s="346">
        <v>1172.755</v>
      </c>
      <c r="C76" s="244">
        <f>SUM(C77:C92)-C83-C84-C92</f>
        <v>9.62</v>
      </c>
      <c r="D76" s="196">
        <f>SUM(D77:D92)-D83-D84-D92</f>
        <v>1163.1349999999998</v>
      </c>
      <c r="E76" s="186">
        <f>SUM(E77:E92)-E83-E84-E92</f>
        <v>1139.866</v>
      </c>
      <c r="F76" s="41">
        <f t="shared" si="21"/>
        <v>97.9994583603795</v>
      </c>
      <c r="G76" s="28">
        <v>1107.889</v>
      </c>
      <c r="H76" s="220">
        <f t="shared" si="19"/>
        <v>31.97700000000009</v>
      </c>
      <c r="I76" s="161">
        <f>SUM(I77:I92)-I83-I84-I92</f>
        <v>2266.819</v>
      </c>
      <c r="J76" s="28">
        <v>2179.3</v>
      </c>
      <c r="K76" s="118">
        <f t="shared" si="18"/>
        <v>87.51899999999978</v>
      </c>
      <c r="L76" s="44">
        <f t="shared" si="22"/>
        <v>19.886714754190404</v>
      </c>
      <c r="M76" s="41">
        <f t="shared" si="23"/>
        <v>19.670743188171382</v>
      </c>
      <c r="N76" s="119">
        <f t="shared" si="14"/>
        <v>0.21597156601902157</v>
      </c>
    </row>
    <row r="77" spans="1:14" s="2" customFormat="1" ht="15">
      <c r="A77" s="156" t="s">
        <v>80</v>
      </c>
      <c r="B77" s="347">
        <v>0.236</v>
      </c>
      <c r="C77" s="264"/>
      <c r="D77" s="311">
        <f aca="true" t="shared" si="24" ref="D77:D92">B77-C77</f>
        <v>0.236</v>
      </c>
      <c r="E77" s="187">
        <v>0.236</v>
      </c>
      <c r="F77" s="75">
        <f t="shared" si="21"/>
        <v>100</v>
      </c>
      <c r="G77" s="29">
        <v>0.29</v>
      </c>
      <c r="H77" s="221">
        <f t="shared" si="19"/>
        <v>-0.05399999999999999</v>
      </c>
      <c r="I77" s="158">
        <v>0.219</v>
      </c>
      <c r="J77" s="29">
        <v>0.22</v>
      </c>
      <c r="K77" s="117">
        <f t="shared" si="18"/>
        <v>-0.0010000000000000009</v>
      </c>
      <c r="L77" s="74">
        <f t="shared" si="22"/>
        <v>9.279661016949154</v>
      </c>
      <c r="M77" s="75">
        <f t="shared" si="23"/>
        <v>7.586206896551725</v>
      </c>
      <c r="N77" s="117">
        <f t="shared" si="14"/>
        <v>1.693454120397429</v>
      </c>
    </row>
    <row r="78" spans="1:14" s="2" customFormat="1" ht="15">
      <c r="A78" s="156" t="s">
        <v>81</v>
      </c>
      <c r="B78" s="347">
        <v>7.405</v>
      </c>
      <c r="C78" s="264">
        <v>3.3</v>
      </c>
      <c r="D78" s="311">
        <f t="shared" si="24"/>
        <v>4.105</v>
      </c>
      <c r="E78" s="187">
        <v>3.4</v>
      </c>
      <c r="F78" s="75">
        <f t="shared" si="21"/>
        <v>82.8258221680877</v>
      </c>
      <c r="G78" s="29">
        <v>0.738</v>
      </c>
      <c r="H78" s="221">
        <f t="shared" si="19"/>
        <v>2.662</v>
      </c>
      <c r="I78" s="158">
        <v>3.3</v>
      </c>
      <c r="J78" s="29">
        <v>0.98</v>
      </c>
      <c r="K78" s="117">
        <f t="shared" si="18"/>
        <v>2.32</v>
      </c>
      <c r="L78" s="74">
        <f t="shared" si="22"/>
        <v>9.705882352941176</v>
      </c>
      <c r="M78" s="75">
        <f t="shared" si="23"/>
        <v>13.279132791327912</v>
      </c>
      <c r="N78" s="117">
        <f t="shared" si="14"/>
        <v>-3.5732504383867365</v>
      </c>
    </row>
    <row r="79" spans="1:14" s="2" customFormat="1" ht="15">
      <c r="A79" s="156" t="s">
        <v>82</v>
      </c>
      <c r="B79" s="347">
        <v>0.565</v>
      </c>
      <c r="C79" s="264"/>
      <c r="D79" s="311">
        <f t="shared" si="24"/>
        <v>0.565</v>
      </c>
      <c r="E79" s="187">
        <v>0.2</v>
      </c>
      <c r="F79" s="75">
        <f t="shared" si="21"/>
        <v>35.39823008849558</v>
      </c>
      <c r="G79" s="29"/>
      <c r="H79" s="221">
        <f t="shared" si="19"/>
        <v>0.2</v>
      </c>
      <c r="I79" s="158">
        <v>0.18</v>
      </c>
      <c r="J79" s="29"/>
      <c r="K79" s="117">
        <f t="shared" si="18"/>
        <v>0.18</v>
      </c>
      <c r="L79" s="74">
        <f t="shared" si="22"/>
        <v>9</v>
      </c>
      <c r="M79" s="75">
        <f t="shared" si="23"/>
      </c>
      <c r="N79" s="383" t="e">
        <f t="shared" si="14"/>
        <v>#VALUE!</v>
      </c>
    </row>
    <row r="80" spans="1:14" s="2" customFormat="1" ht="15">
      <c r="A80" s="156" t="s">
        <v>83</v>
      </c>
      <c r="B80" s="347">
        <v>12.838</v>
      </c>
      <c r="C80" s="264"/>
      <c r="D80" s="311">
        <f t="shared" si="24"/>
        <v>12.838</v>
      </c>
      <c r="E80" s="187">
        <v>8.6</v>
      </c>
      <c r="F80" s="75">
        <f t="shared" si="21"/>
        <v>66.98862751207353</v>
      </c>
      <c r="G80" s="29">
        <v>8.5</v>
      </c>
      <c r="H80" s="221">
        <f t="shared" si="19"/>
        <v>0.09999999999999964</v>
      </c>
      <c r="I80" s="158">
        <v>14.4</v>
      </c>
      <c r="J80" s="29">
        <v>12.2</v>
      </c>
      <c r="K80" s="117">
        <f t="shared" si="18"/>
        <v>2.200000000000001</v>
      </c>
      <c r="L80" s="74">
        <f t="shared" si="22"/>
        <v>16.74418604651163</v>
      </c>
      <c r="M80" s="75">
        <f t="shared" si="23"/>
        <v>14.352941176470589</v>
      </c>
      <c r="N80" s="117">
        <f t="shared" si="14"/>
        <v>2.3912448700410405</v>
      </c>
    </row>
    <row r="81" spans="1:14" s="2" customFormat="1" ht="15">
      <c r="A81" s="156" t="s">
        <v>46</v>
      </c>
      <c r="B81" s="347">
        <v>278.774</v>
      </c>
      <c r="C81" s="264">
        <v>3.1</v>
      </c>
      <c r="D81" s="311">
        <f t="shared" si="24"/>
        <v>275.674</v>
      </c>
      <c r="E81" s="187">
        <v>271.1</v>
      </c>
      <c r="F81" s="75">
        <f t="shared" si="21"/>
        <v>98.34079383619785</v>
      </c>
      <c r="G81" s="29">
        <v>257.4</v>
      </c>
      <c r="H81" s="221">
        <f t="shared" si="19"/>
        <v>13.700000000000045</v>
      </c>
      <c r="I81" s="158">
        <v>428.7</v>
      </c>
      <c r="J81" s="29">
        <v>445.4</v>
      </c>
      <c r="K81" s="117">
        <f t="shared" si="18"/>
        <v>-16.69999999999999</v>
      </c>
      <c r="L81" s="74">
        <f t="shared" si="22"/>
        <v>15.813353006270747</v>
      </c>
      <c r="M81" s="75">
        <f t="shared" si="23"/>
        <v>17.303807303807304</v>
      </c>
      <c r="N81" s="117">
        <f t="shared" si="14"/>
        <v>-1.490454297536557</v>
      </c>
    </row>
    <row r="82" spans="1:14" s="2" customFormat="1" ht="15">
      <c r="A82" s="156" t="s">
        <v>47</v>
      </c>
      <c r="B82" s="347">
        <v>147.871</v>
      </c>
      <c r="C82" s="264">
        <v>2.05</v>
      </c>
      <c r="D82" s="311">
        <f t="shared" si="24"/>
        <v>145.821</v>
      </c>
      <c r="E82" s="187">
        <v>135.09</v>
      </c>
      <c r="F82" s="75">
        <f t="shared" si="21"/>
        <v>92.64097763696587</v>
      </c>
      <c r="G82" s="29">
        <v>139.2</v>
      </c>
      <c r="H82" s="221">
        <f t="shared" si="19"/>
        <v>-4.109999999999985</v>
      </c>
      <c r="I82" s="158">
        <v>384.82</v>
      </c>
      <c r="J82" s="29">
        <v>416.1</v>
      </c>
      <c r="K82" s="117">
        <f t="shared" si="18"/>
        <v>-31.28000000000003</v>
      </c>
      <c r="L82" s="74">
        <f t="shared" si="22"/>
        <v>28.486194388925902</v>
      </c>
      <c r="M82" s="75">
        <f t="shared" si="23"/>
        <v>29.89224137931035</v>
      </c>
      <c r="N82" s="117">
        <f t="shared" si="14"/>
        <v>-1.4060469903844464</v>
      </c>
    </row>
    <row r="83" spans="1:14" s="2" customFormat="1" ht="15" customHeight="1" hidden="1">
      <c r="A83" s="156" t="s">
        <v>84</v>
      </c>
      <c r="B83" s="347"/>
      <c r="C83" s="264"/>
      <c r="D83" s="311">
        <f t="shared" si="24"/>
        <v>0</v>
      </c>
      <c r="E83" s="187"/>
      <c r="F83" s="75" t="e">
        <f t="shared" si="21"/>
        <v>#DIV/0!</v>
      </c>
      <c r="G83" s="29"/>
      <c r="H83" s="221">
        <f t="shared" si="19"/>
        <v>0</v>
      </c>
      <c r="I83" s="158"/>
      <c r="J83" s="29"/>
      <c r="K83" s="117">
        <f t="shared" si="18"/>
        <v>0</v>
      </c>
      <c r="L83" s="74">
        <f t="shared" si="22"/>
        <v>0</v>
      </c>
      <c r="M83" s="75">
        <f t="shared" si="23"/>
      </c>
      <c r="N83" s="117" t="e">
        <f t="shared" si="14"/>
        <v>#VALUE!</v>
      </c>
    </row>
    <row r="84" spans="1:14" s="2" customFormat="1" ht="15" customHeight="1" hidden="1">
      <c r="A84" s="156" t="s">
        <v>85</v>
      </c>
      <c r="B84" s="347"/>
      <c r="C84" s="264"/>
      <c r="D84" s="311">
        <f t="shared" si="24"/>
        <v>0</v>
      </c>
      <c r="E84" s="187"/>
      <c r="F84" s="75" t="e">
        <f t="shared" si="21"/>
        <v>#DIV/0!</v>
      </c>
      <c r="G84" s="29"/>
      <c r="H84" s="221">
        <f t="shared" si="19"/>
        <v>0</v>
      </c>
      <c r="I84" s="158"/>
      <c r="J84" s="29"/>
      <c r="K84" s="117">
        <f t="shared" si="18"/>
        <v>0</v>
      </c>
      <c r="L84" s="74">
        <f t="shared" si="22"/>
        <v>0</v>
      </c>
      <c r="M84" s="75">
        <f t="shared" si="23"/>
      </c>
      <c r="N84" s="117" t="e">
        <f t="shared" si="14"/>
        <v>#VALUE!</v>
      </c>
    </row>
    <row r="85" spans="1:14" s="2" customFormat="1" ht="15">
      <c r="A85" s="156" t="s">
        <v>48</v>
      </c>
      <c r="B85" s="347">
        <v>87.721</v>
      </c>
      <c r="C85" s="264"/>
      <c r="D85" s="311">
        <f t="shared" si="24"/>
        <v>87.721</v>
      </c>
      <c r="E85" s="187">
        <v>86.3</v>
      </c>
      <c r="F85" s="75">
        <f t="shared" si="21"/>
        <v>98.38009142622633</v>
      </c>
      <c r="G85" s="29">
        <v>84.2</v>
      </c>
      <c r="H85" s="221">
        <f t="shared" si="19"/>
        <v>2.0999999999999943</v>
      </c>
      <c r="I85" s="158">
        <v>184.8</v>
      </c>
      <c r="J85" s="29">
        <v>162.5</v>
      </c>
      <c r="K85" s="117">
        <f t="shared" si="18"/>
        <v>22.30000000000001</v>
      </c>
      <c r="L85" s="74">
        <f t="shared" si="22"/>
        <v>21.413673232908458</v>
      </c>
      <c r="M85" s="75">
        <f t="shared" si="23"/>
        <v>19.299287410926365</v>
      </c>
      <c r="N85" s="117">
        <f t="shared" si="14"/>
        <v>2.1143858219820935</v>
      </c>
    </row>
    <row r="86" spans="1:14" s="2" customFormat="1" ht="15" customHeight="1" hidden="1">
      <c r="A86" s="156" t="s">
        <v>86</v>
      </c>
      <c r="B86" s="347"/>
      <c r="C86" s="264"/>
      <c r="D86" s="311">
        <f t="shared" si="24"/>
        <v>0</v>
      </c>
      <c r="E86" s="187"/>
      <c r="F86" s="75" t="e">
        <f t="shared" si="21"/>
        <v>#DIV/0!</v>
      </c>
      <c r="G86" s="29"/>
      <c r="H86" s="221">
        <f t="shared" si="19"/>
        <v>0</v>
      </c>
      <c r="I86" s="158"/>
      <c r="J86" s="29"/>
      <c r="K86" s="117">
        <f t="shared" si="18"/>
        <v>0</v>
      </c>
      <c r="L86" s="74">
        <f t="shared" si="22"/>
        <v>0</v>
      </c>
      <c r="M86" s="75">
        <f t="shared" si="23"/>
      </c>
      <c r="N86" s="117" t="e">
        <f t="shared" si="14"/>
        <v>#VALUE!</v>
      </c>
    </row>
    <row r="87" spans="1:14" s="2" customFormat="1" ht="15">
      <c r="A87" s="156" t="s">
        <v>49</v>
      </c>
      <c r="B87" s="347">
        <v>109.483</v>
      </c>
      <c r="C87" s="264">
        <v>0.5</v>
      </c>
      <c r="D87" s="311">
        <f t="shared" si="24"/>
        <v>108.983</v>
      </c>
      <c r="E87" s="187">
        <v>108.1</v>
      </c>
      <c r="F87" s="75">
        <f t="shared" si="21"/>
        <v>99.18978189258874</v>
      </c>
      <c r="G87" s="29">
        <v>119.4</v>
      </c>
      <c r="H87" s="221">
        <f t="shared" si="19"/>
        <v>-11.300000000000011</v>
      </c>
      <c r="I87" s="158">
        <v>229.3</v>
      </c>
      <c r="J87" s="29">
        <v>207.7</v>
      </c>
      <c r="K87" s="117">
        <f aca="true" t="shared" si="25" ref="K87:K103">I87-J87</f>
        <v>21.600000000000023</v>
      </c>
      <c r="L87" s="74">
        <f t="shared" si="22"/>
        <v>21.211840888066607</v>
      </c>
      <c r="M87" s="75">
        <f t="shared" si="23"/>
        <v>17.395309882747068</v>
      </c>
      <c r="N87" s="117">
        <f t="shared" si="14"/>
        <v>3.81653100531954</v>
      </c>
    </row>
    <row r="88" spans="1:14" s="2" customFormat="1" ht="15">
      <c r="A88" s="156" t="s">
        <v>50</v>
      </c>
      <c r="B88" s="347">
        <v>185.676</v>
      </c>
      <c r="C88" s="264"/>
      <c r="D88" s="311">
        <f t="shared" si="24"/>
        <v>185.676</v>
      </c>
      <c r="E88" s="187">
        <v>185.5</v>
      </c>
      <c r="F88" s="75">
        <f t="shared" si="21"/>
        <v>99.90521122816088</v>
      </c>
      <c r="G88" s="29">
        <v>175.6</v>
      </c>
      <c r="H88" s="221">
        <f t="shared" si="19"/>
        <v>9.900000000000006</v>
      </c>
      <c r="I88" s="158">
        <v>393.8</v>
      </c>
      <c r="J88" s="29">
        <v>351.7</v>
      </c>
      <c r="K88" s="117">
        <f t="shared" si="25"/>
        <v>42.10000000000002</v>
      </c>
      <c r="L88" s="74">
        <f t="shared" si="22"/>
        <v>21.22911051212938</v>
      </c>
      <c r="M88" s="75">
        <f t="shared" si="23"/>
        <v>20.028473804100226</v>
      </c>
      <c r="N88" s="117">
        <f t="shared" si="14"/>
        <v>1.2006367080291547</v>
      </c>
    </row>
    <row r="89" spans="1:14" s="2" customFormat="1" ht="15">
      <c r="A89" s="156" t="s">
        <v>51</v>
      </c>
      <c r="B89" s="347">
        <v>325.576</v>
      </c>
      <c r="C89" s="264"/>
      <c r="D89" s="311">
        <f t="shared" si="24"/>
        <v>325.576</v>
      </c>
      <c r="E89" s="187">
        <v>325.6</v>
      </c>
      <c r="F89" s="75">
        <f t="shared" si="21"/>
        <v>100.00737155072856</v>
      </c>
      <c r="G89" s="29">
        <v>309.861</v>
      </c>
      <c r="H89" s="221">
        <f t="shared" si="19"/>
        <v>15.739000000000033</v>
      </c>
      <c r="I89" s="158">
        <v>595.5</v>
      </c>
      <c r="J89" s="29">
        <v>560.6</v>
      </c>
      <c r="K89" s="117">
        <f t="shared" si="25"/>
        <v>34.89999999999998</v>
      </c>
      <c r="L89" s="74">
        <f t="shared" si="22"/>
        <v>18.289312039312037</v>
      </c>
      <c r="M89" s="75">
        <f t="shared" si="23"/>
        <v>18.091983179554706</v>
      </c>
      <c r="N89" s="117">
        <f t="shared" si="14"/>
        <v>0.19732885975733083</v>
      </c>
    </row>
    <row r="90" spans="1:14" s="2" customFormat="1" ht="15">
      <c r="A90" s="352" t="s">
        <v>52</v>
      </c>
      <c r="B90" s="347">
        <v>10.84</v>
      </c>
      <c r="C90" s="264"/>
      <c r="D90" s="311">
        <f t="shared" si="24"/>
        <v>10.84</v>
      </c>
      <c r="E90" s="187">
        <v>10.84</v>
      </c>
      <c r="F90" s="75">
        <f t="shared" si="21"/>
        <v>100</v>
      </c>
      <c r="G90" s="29">
        <v>10</v>
      </c>
      <c r="H90" s="221">
        <f aca="true" t="shared" si="26" ref="H90:H103">E90-G90</f>
        <v>0.8399999999999999</v>
      </c>
      <c r="I90" s="158">
        <v>25.8</v>
      </c>
      <c r="J90" s="29">
        <v>18.4</v>
      </c>
      <c r="K90" s="117">
        <f t="shared" si="25"/>
        <v>7.400000000000002</v>
      </c>
      <c r="L90" s="74">
        <f t="shared" si="22"/>
        <v>23.800738007380073</v>
      </c>
      <c r="M90" s="75">
        <f t="shared" si="23"/>
        <v>18.4</v>
      </c>
      <c r="N90" s="117">
        <f t="shared" si="14"/>
        <v>5.400738007380074</v>
      </c>
    </row>
    <row r="91" spans="1:14" s="2" customFormat="1" ht="15">
      <c r="A91" s="156" t="s">
        <v>97</v>
      </c>
      <c r="B91" s="347">
        <v>5.77</v>
      </c>
      <c r="C91" s="264">
        <v>0.67</v>
      </c>
      <c r="D91" s="311">
        <f t="shared" si="24"/>
        <v>5.1</v>
      </c>
      <c r="E91" s="187">
        <v>4.9</v>
      </c>
      <c r="F91" s="75">
        <f t="shared" si="21"/>
        <v>96.07843137254903</v>
      </c>
      <c r="G91" s="29">
        <v>2.7</v>
      </c>
      <c r="H91" s="221">
        <f t="shared" si="26"/>
        <v>2.2</v>
      </c>
      <c r="I91" s="158">
        <v>6</v>
      </c>
      <c r="J91" s="29">
        <v>3.5</v>
      </c>
      <c r="K91" s="117">
        <f t="shared" si="25"/>
        <v>2.5</v>
      </c>
      <c r="L91" s="74">
        <f t="shared" si="22"/>
        <v>12.244897959183671</v>
      </c>
      <c r="M91" s="75">
        <f t="shared" si="23"/>
        <v>12.962962962962962</v>
      </c>
      <c r="N91" s="117">
        <f t="shared" si="14"/>
        <v>-0.7180650037792908</v>
      </c>
    </row>
    <row r="92" spans="1:14" s="2" customFormat="1" ht="15" customHeight="1" hidden="1">
      <c r="A92" s="156" t="s">
        <v>87</v>
      </c>
      <c r="B92" s="347"/>
      <c r="C92" s="264"/>
      <c r="D92" s="311">
        <f t="shared" si="24"/>
        <v>0</v>
      </c>
      <c r="E92" s="187"/>
      <c r="F92" s="75" t="e">
        <f t="shared" si="21"/>
        <v>#DIV/0!</v>
      </c>
      <c r="G92" s="29"/>
      <c r="H92" s="221">
        <f t="shared" si="26"/>
        <v>0</v>
      </c>
      <c r="I92" s="158"/>
      <c r="J92" s="29"/>
      <c r="K92" s="117">
        <f t="shared" si="25"/>
        <v>0</v>
      </c>
      <c r="L92" s="74">
        <f t="shared" si="22"/>
        <v>0</v>
      </c>
      <c r="M92" s="75">
        <f t="shared" si="23"/>
      </c>
      <c r="N92" s="117" t="e">
        <f t="shared" si="14"/>
        <v>#VALUE!</v>
      </c>
    </row>
    <row r="93" spans="1:14" s="15" customFormat="1" ht="15.75">
      <c r="A93" s="159" t="s">
        <v>53</v>
      </c>
      <c r="B93" s="346">
        <v>44.807</v>
      </c>
      <c r="C93" s="263">
        <v>0.277000000000003</v>
      </c>
      <c r="D93" s="196">
        <f>SUM(D94:D103)-D99</f>
        <v>44.53099999999999</v>
      </c>
      <c r="E93" s="186">
        <f>SUM(E94:E103)-E99</f>
        <v>41.080999999999996</v>
      </c>
      <c r="F93" s="41">
        <f t="shared" si="21"/>
        <v>92.25258808470504</v>
      </c>
      <c r="G93" s="28">
        <v>37.376</v>
      </c>
      <c r="H93" s="220">
        <f t="shared" si="26"/>
        <v>3.7049999999999983</v>
      </c>
      <c r="I93" s="161">
        <f>SUM(I94:I103)-I99</f>
        <v>79.461</v>
      </c>
      <c r="J93" s="28">
        <v>74.56400000000001</v>
      </c>
      <c r="K93" s="118">
        <f t="shared" si="25"/>
        <v>4.896999999999991</v>
      </c>
      <c r="L93" s="44">
        <f t="shared" si="22"/>
        <v>19.34251843918113</v>
      </c>
      <c r="M93" s="41">
        <f t="shared" si="23"/>
        <v>19.949700342465757</v>
      </c>
      <c r="N93" s="118">
        <f t="shared" si="14"/>
        <v>-0.6071819032846264</v>
      </c>
    </row>
    <row r="94" spans="1:14" s="2" customFormat="1" ht="15" hidden="1">
      <c r="A94" s="156" t="s">
        <v>88</v>
      </c>
      <c r="B94" s="347">
        <v>3.367</v>
      </c>
      <c r="C94" s="264"/>
      <c r="D94" s="311">
        <f aca="true" t="shared" si="27" ref="D94:D102">B94-C94</f>
        <v>3.367</v>
      </c>
      <c r="E94" s="187"/>
      <c r="F94" s="75">
        <f t="shared" si="21"/>
        <v>0</v>
      </c>
      <c r="G94" s="29">
        <v>2.559</v>
      </c>
      <c r="H94" s="221">
        <f t="shared" si="26"/>
        <v>-2.559</v>
      </c>
      <c r="I94" s="158"/>
      <c r="J94" s="29">
        <v>3.243</v>
      </c>
      <c r="K94" s="117">
        <f t="shared" si="25"/>
        <v>-3.243</v>
      </c>
      <c r="L94" s="74">
        <f t="shared" si="22"/>
      </c>
      <c r="M94" s="75">
        <f t="shared" si="23"/>
        <v>12.672919109026964</v>
      </c>
      <c r="N94" s="117" t="e">
        <f t="shared" si="14"/>
        <v>#VALUE!</v>
      </c>
    </row>
    <row r="95" spans="1:14" s="2" customFormat="1" ht="15">
      <c r="A95" s="156" t="s">
        <v>54</v>
      </c>
      <c r="B95" s="347">
        <v>4.589</v>
      </c>
      <c r="C95" s="264">
        <v>0.01</v>
      </c>
      <c r="D95" s="311">
        <f t="shared" si="27"/>
        <v>4.579000000000001</v>
      </c>
      <c r="E95" s="187">
        <f>B95-C95</f>
        <v>4.579000000000001</v>
      </c>
      <c r="F95" s="75">
        <f t="shared" si="21"/>
        <v>100</v>
      </c>
      <c r="G95" s="29">
        <v>4.026</v>
      </c>
      <c r="H95" s="221">
        <f t="shared" si="26"/>
        <v>0.5530000000000008</v>
      </c>
      <c r="I95" s="158">
        <v>9.614</v>
      </c>
      <c r="J95" s="29">
        <v>6.866</v>
      </c>
      <c r="K95" s="117">
        <f t="shared" si="25"/>
        <v>2.748000000000001</v>
      </c>
      <c r="L95" s="74">
        <f t="shared" si="22"/>
        <v>20.99585062240664</v>
      </c>
      <c r="M95" s="75">
        <f t="shared" si="23"/>
        <v>17.054148037754594</v>
      </c>
      <c r="N95" s="117">
        <f t="shared" si="14"/>
        <v>3.9417025846520453</v>
      </c>
    </row>
    <row r="96" spans="1:14" s="2" customFormat="1" ht="15">
      <c r="A96" s="156" t="s">
        <v>55</v>
      </c>
      <c r="B96" s="347">
        <v>0.616</v>
      </c>
      <c r="C96" s="264"/>
      <c r="D96" s="311">
        <f t="shared" si="27"/>
        <v>0.616</v>
      </c>
      <c r="E96" s="187">
        <v>0.616</v>
      </c>
      <c r="F96" s="75">
        <f t="shared" si="21"/>
        <v>100</v>
      </c>
      <c r="G96" s="29">
        <v>0.901</v>
      </c>
      <c r="H96" s="221">
        <f t="shared" si="26"/>
        <v>-0.28500000000000003</v>
      </c>
      <c r="I96" s="158">
        <v>1.208</v>
      </c>
      <c r="J96" s="29">
        <v>1.285</v>
      </c>
      <c r="K96" s="117">
        <f t="shared" si="25"/>
        <v>-0.07699999999999996</v>
      </c>
      <c r="L96" s="74">
        <f t="shared" si="22"/>
        <v>19.61038961038961</v>
      </c>
      <c r="M96" s="75">
        <f t="shared" si="23"/>
        <v>14.261931187569365</v>
      </c>
      <c r="N96" s="117">
        <f t="shared" si="14"/>
        <v>5.348458422820245</v>
      </c>
    </row>
    <row r="97" spans="1:14" s="2" customFormat="1" ht="15">
      <c r="A97" s="156" t="s">
        <v>56</v>
      </c>
      <c r="B97" s="347">
        <v>35.067</v>
      </c>
      <c r="C97" s="264">
        <v>0.267000000000003</v>
      </c>
      <c r="D97" s="311">
        <f t="shared" si="27"/>
        <v>34.8</v>
      </c>
      <c r="E97" s="187">
        <v>34.8</v>
      </c>
      <c r="F97" s="75">
        <f t="shared" si="21"/>
        <v>100</v>
      </c>
      <c r="G97" s="29">
        <v>28.7</v>
      </c>
      <c r="H97" s="221">
        <f t="shared" si="26"/>
        <v>6.099999999999998</v>
      </c>
      <c r="I97" s="158">
        <v>67</v>
      </c>
      <c r="J97" s="29">
        <v>61.8</v>
      </c>
      <c r="K97" s="117">
        <f t="shared" si="25"/>
        <v>5.200000000000003</v>
      </c>
      <c r="L97" s="74">
        <f t="shared" si="22"/>
        <v>19.252873563218394</v>
      </c>
      <c r="M97" s="75">
        <f t="shared" si="23"/>
        <v>21.533101045296167</v>
      </c>
      <c r="N97" s="117">
        <f t="shared" si="14"/>
        <v>-2.2802274820777733</v>
      </c>
    </row>
    <row r="98" spans="1:14" s="2" customFormat="1" ht="15" hidden="1">
      <c r="A98" s="156" t="s">
        <v>57</v>
      </c>
      <c r="B98" s="347">
        <v>0.083</v>
      </c>
      <c r="C98" s="264"/>
      <c r="D98" s="311">
        <f t="shared" si="27"/>
        <v>0.083</v>
      </c>
      <c r="E98" s="187"/>
      <c r="F98" s="75">
        <f t="shared" si="21"/>
        <v>0</v>
      </c>
      <c r="G98" s="29"/>
      <c r="H98" s="221">
        <f t="shared" si="26"/>
        <v>0</v>
      </c>
      <c r="I98" s="158"/>
      <c r="J98" s="29"/>
      <c r="K98" s="117">
        <f t="shared" si="25"/>
        <v>0</v>
      </c>
      <c r="L98" s="74">
        <f t="shared" si="22"/>
        <v>0</v>
      </c>
      <c r="M98" s="75">
        <f t="shared" si="23"/>
      </c>
      <c r="N98" s="117" t="e">
        <f t="shared" si="14"/>
        <v>#VALUE!</v>
      </c>
    </row>
    <row r="99" spans="1:14" s="2" customFormat="1" ht="15" hidden="1">
      <c r="A99" s="156" t="s">
        <v>89</v>
      </c>
      <c r="B99" s="347"/>
      <c r="C99" s="264"/>
      <c r="D99" s="311">
        <f t="shared" si="27"/>
        <v>0</v>
      </c>
      <c r="E99" s="187"/>
      <c r="F99" s="75" t="e">
        <f t="shared" si="21"/>
        <v>#DIV/0!</v>
      </c>
      <c r="G99" s="29"/>
      <c r="H99" s="221">
        <f t="shared" si="26"/>
        <v>0</v>
      </c>
      <c r="I99" s="158"/>
      <c r="J99" s="29"/>
      <c r="K99" s="117">
        <f t="shared" si="25"/>
        <v>0</v>
      </c>
      <c r="L99" s="74">
        <f t="shared" si="22"/>
        <v>0</v>
      </c>
      <c r="M99" s="75">
        <f t="shared" si="23"/>
      </c>
      <c r="N99" s="117" t="e">
        <f t="shared" si="14"/>
        <v>#VALUE!</v>
      </c>
    </row>
    <row r="100" spans="1:14" s="2" customFormat="1" ht="15" hidden="1">
      <c r="A100" s="156" t="s">
        <v>58</v>
      </c>
      <c r="B100" s="347"/>
      <c r="C100" s="264"/>
      <c r="D100" s="311">
        <f t="shared" si="27"/>
        <v>0</v>
      </c>
      <c r="E100" s="187"/>
      <c r="F100" s="75" t="e">
        <f t="shared" si="21"/>
        <v>#DIV/0!</v>
      </c>
      <c r="G100" s="29"/>
      <c r="H100" s="221">
        <f t="shared" si="26"/>
        <v>0</v>
      </c>
      <c r="I100" s="158"/>
      <c r="J100" s="29"/>
      <c r="K100" s="117">
        <f t="shared" si="25"/>
        <v>0</v>
      </c>
      <c r="L100" s="74">
        <f t="shared" si="22"/>
        <v>0</v>
      </c>
      <c r="M100" s="75">
        <f t="shared" si="23"/>
      </c>
      <c r="N100" s="117" t="e">
        <f t="shared" si="14"/>
        <v>#VALUE!</v>
      </c>
    </row>
    <row r="101" spans="1:14" s="2" customFormat="1" ht="15" hidden="1">
      <c r="A101" s="156" t="s">
        <v>59</v>
      </c>
      <c r="B101" s="347"/>
      <c r="C101" s="264"/>
      <c r="D101" s="311">
        <f t="shared" si="27"/>
        <v>0</v>
      </c>
      <c r="E101" s="187"/>
      <c r="F101" s="75" t="e">
        <f t="shared" si="21"/>
        <v>#DIV/0!</v>
      </c>
      <c r="G101" s="29"/>
      <c r="H101" s="221">
        <f t="shared" si="26"/>
        <v>0</v>
      </c>
      <c r="I101" s="158"/>
      <c r="J101" s="29"/>
      <c r="K101" s="117">
        <f t="shared" si="25"/>
        <v>0</v>
      </c>
      <c r="L101" s="74">
        <f t="shared" si="22"/>
        <v>0</v>
      </c>
      <c r="M101" s="75">
        <f t="shared" si="23"/>
      </c>
      <c r="N101" s="117" t="e">
        <f t="shared" si="14"/>
        <v>#VALUE!</v>
      </c>
    </row>
    <row r="102" spans="1:14" s="2" customFormat="1" ht="15">
      <c r="A102" s="247" t="s">
        <v>90</v>
      </c>
      <c r="B102" s="349">
        <v>1.086</v>
      </c>
      <c r="C102" s="272"/>
      <c r="D102" s="312">
        <f t="shared" si="27"/>
        <v>1.086</v>
      </c>
      <c r="E102" s="188">
        <v>1.086</v>
      </c>
      <c r="F102" s="81">
        <f>E102/D102*100</f>
        <v>100</v>
      </c>
      <c r="G102" s="30">
        <v>1.19</v>
      </c>
      <c r="H102" s="223">
        <f t="shared" si="26"/>
        <v>-0.10399999999999987</v>
      </c>
      <c r="I102" s="227">
        <v>1.639</v>
      </c>
      <c r="J102" s="30">
        <v>1.37</v>
      </c>
      <c r="K102" s="120">
        <f t="shared" si="25"/>
        <v>0.2689999999999999</v>
      </c>
      <c r="L102" s="79">
        <f t="shared" si="22"/>
        <v>15.092081031307549</v>
      </c>
      <c r="M102" s="81">
        <f t="shared" si="23"/>
        <v>11.512605042016808</v>
      </c>
      <c r="N102" s="120">
        <f>L102-M102</f>
        <v>3.5794759892907404</v>
      </c>
    </row>
    <row r="103" spans="1:14" s="2" customFormat="1" ht="15" hidden="1">
      <c r="A103" s="145" t="s">
        <v>91</v>
      </c>
      <c r="B103" s="130"/>
      <c r="C103" s="313"/>
      <c r="D103" s="313"/>
      <c r="E103" s="146"/>
      <c r="F103" s="147" t="e">
        <f>E103/B103*100</f>
        <v>#DIV/0!</v>
      </c>
      <c r="G103" s="148"/>
      <c r="H103" s="149">
        <f t="shared" si="26"/>
        <v>0</v>
      </c>
      <c r="I103" s="146"/>
      <c r="J103" s="148"/>
      <c r="K103" s="150">
        <f t="shared" si="25"/>
        <v>0</v>
      </c>
      <c r="L103" s="151" t="e">
        <f>I103/E103*10</f>
        <v>#DIV/0!</v>
      </c>
      <c r="M103" s="147" t="e">
        <f>J103/G103*10</f>
        <v>#DIV/0!</v>
      </c>
      <c r="N103" s="150" t="e">
        <f>L103-M103</f>
        <v>#DIV/0!</v>
      </c>
    </row>
    <row r="104" spans="5:14" ht="15">
      <c r="E104" s="121"/>
      <c r="F104" s="121"/>
      <c r="G104" s="121"/>
      <c r="H104" s="121"/>
      <c r="I104" s="122"/>
      <c r="J104" s="121"/>
      <c r="K104" s="121"/>
      <c r="L104" s="121"/>
      <c r="M104" s="121"/>
      <c r="N104" s="121"/>
    </row>
    <row r="105" spans="1:9" s="5" customFormat="1" ht="15">
      <c r="A105" s="4"/>
      <c r="B105" s="4"/>
      <c r="C105" s="4"/>
      <c r="D105" s="4"/>
      <c r="I105" s="2"/>
    </row>
    <row r="106" spans="1:9" s="5" customFormat="1" ht="15">
      <c r="A106" s="4"/>
      <c r="B106" s="4"/>
      <c r="C106" s="4"/>
      <c r="D106" s="4"/>
      <c r="I106" s="2"/>
    </row>
    <row r="107" spans="1:9" s="5" customFormat="1" ht="15">
      <c r="A107" s="4"/>
      <c r="B107" s="4"/>
      <c r="C107" s="4"/>
      <c r="D107" s="4"/>
      <c r="I107" s="2"/>
    </row>
    <row r="108" spans="1:9" s="5" customFormat="1" ht="15">
      <c r="A108" s="4"/>
      <c r="B108" s="4"/>
      <c r="C108" s="4"/>
      <c r="D108" s="4"/>
      <c r="I108" s="2"/>
    </row>
    <row r="109" spans="1:9" s="5" customFormat="1" ht="15">
      <c r="A109" s="4"/>
      <c r="B109" s="4"/>
      <c r="C109" s="4"/>
      <c r="D109" s="4"/>
      <c r="I109" s="2"/>
    </row>
    <row r="110" spans="1:9" s="5" customFormat="1" ht="15">
      <c r="A110" s="4"/>
      <c r="B110" s="4"/>
      <c r="C110" s="4"/>
      <c r="D110" s="4"/>
      <c r="I110" s="2"/>
    </row>
    <row r="111" spans="1:9" s="5" customFormat="1" ht="15">
      <c r="A111" s="4"/>
      <c r="B111" s="4"/>
      <c r="C111" s="4"/>
      <c r="D111" s="4"/>
      <c r="I111" s="2"/>
    </row>
    <row r="112" spans="1:9" s="5" customFormat="1" ht="15">
      <c r="A112" s="4"/>
      <c r="B112" s="4"/>
      <c r="C112" s="4"/>
      <c r="D112" s="4"/>
      <c r="I112" s="2"/>
    </row>
    <row r="113" spans="1:9" s="5" customFormat="1" ht="15">
      <c r="A113" s="4"/>
      <c r="B113" s="4"/>
      <c r="C113" s="4"/>
      <c r="D113" s="4"/>
      <c r="I113" s="2"/>
    </row>
    <row r="114" spans="1:9" s="5" customFormat="1" ht="15">
      <c r="A114" s="4"/>
      <c r="B114" s="4"/>
      <c r="C114" s="4"/>
      <c r="D114" s="4"/>
      <c r="I114" s="2"/>
    </row>
    <row r="115" spans="1:9" s="5" customFormat="1" ht="15">
      <c r="A115" s="4"/>
      <c r="B115" s="4"/>
      <c r="C115" s="4"/>
      <c r="D115" s="4"/>
      <c r="I115" s="2"/>
    </row>
    <row r="116" spans="1:9" s="7" customFormat="1" ht="15">
      <c r="A116" s="4"/>
      <c r="B116" s="4"/>
      <c r="C116" s="4"/>
      <c r="D116" s="4"/>
      <c r="I116" s="8"/>
    </row>
    <row r="117" spans="1:9" s="7" customFormat="1" ht="15">
      <c r="A117" s="4"/>
      <c r="B117" s="4"/>
      <c r="C117" s="4"/>
      <c r="D117" s="4"/>
      <c r="I117" s="8"/>
    </row>
    <row r="118" spans="1:9" s="7" customFormat="1" ht="15">
      <c r="A118" s="4"/>
      <c r="B118" s="4"/>
      <c r="C118" s="4"/>
      <c r="D118" s="4"/>
      <c r="I118" s="8"/>
    </row>
    <row r="119" spans="1:9" s="7" customFormat="1" ht="15">
      <c r="A119" s="4"/>
      <c r="B119" s="4"/>
      <c r="C119" s="4"/>
      <c r="D119" s="4"/>
      <c r="I119" s="8"/>
    </row>
    <row r="120" spans="1:9" s="7" customFormat="1" ht="15">
      <c r="A120" s="4"/>
      <c r="B120" s="4"/>
      <c r="C120" s="4"/>
      <c r="D120" s="4"/>
      <c r="I120" s="8"/>
    </row>
    <row r="121" spans="1:9" s="7" customFormat="1" ht="15">
      <c r="A121" s="4"/>
      <c r="B121" s="4"/>
      <c r="C121" s="4"/>
      <c r="D121" s="4"/>
      <c r="I121" s="8"/>
    </row>
    <row r="122" spans="1:9" s="7" customFormat="1" ht="15">
      <c r="A122" s="4"/>
      <c r="B122" s="4"/>
      <c r="C122" s="4"/>
      <c r="D122" s="4"/>
      <c r="I122" s="8"/>
    </row>
    <row r="123" spans="1:9" s="7" customFormat="1" ht="15">
      <c r="A123" s="4"/>
      <c r="B123" s="4"/>
      <c r="C123" s="4"/>
      <c r="D123" s="4"/>
      <c r="I123" s="8"/>
    </row>
    <row r="124" spans="1:9" s="7" customFormat="1" ht="15">
      <c r="A124" s="4"/>
      <c r="B124" s="4"/>
      <c r="C124" s="4"/>
      <c r="D124" s="4"/>
      <c r="I124" s="8"/>
    </row>
    <row r="125" spans="1:9" s="7" customFormat="1" ht="15">
      <c r="A125" s="4"/>
      <c r="B125" s="4"/>
      <c r="C125" s="4"/>
      <c r="D125" s="4"/>
      <c r="I125" s="8"/>
    </row>
    <row r="126" spans="1:9" s="7" customFormat="1" ht="15">
      <c r="A126" s="4"/>
      <c r="B126" s="4"/>
      <c r="C126" s="4"/>
      <c r="D126" s="4"/>
      <c r="I126" s="8"/>
    </row>
    <row r="127" spans="1:9" s="7" customFormat="1" ht="15">
      <c r="A127" s="4"/>
      <c r="B127" s="4"/>
      <c r="C127" s="4"/>
      <c r="D127" s="4"/>
      <c r="I127" s="8"/>
    </row>
    <row r="128" spans="1:9" s="7" customFormat="1" ht="15">
      <c r="A128" s="4"/>
      <c r="B128" s="4"/>
      <c r="C128" s="4"/>
      <c r="D128" s="4"/>
      <c r="I128" s="8"/>
    </row>
    <row r="129" spans="1:9" s="7" customFormat="1" ht="15">
      <c r="A129" s="4"/>
      <c r="B129" s="4"/>
      <c r="C129" s="4"/>
      <c r="D129" s="4"/>
      <c r="I129" s="8"/>
    </row>
    <row r="130" spans="1:9" s="7" customFormat="1" ht="15">
      <c r="A130" s="4"/>
      <c r="B130" s="4"/>
      <c r="C130" s="4"/>
      <c r="D130" s="4"/>
      <c r="I130" s="8"/>
    </row>
    <row r="131" spans="1:9" s="7" customFormat="1" ht="15">
      <c r="A131" s="4"/>
      <c r="B131" s="4"/>
      <c r="C131" s="4"/>
      <c r="D131" s="4"/>
      <c r="I131" s="8"/>
    </row>
    <row r="132" spans="1:9" s="7" customFormat="1" ht="15">
      <c r="A132" s="4"/>
      <c r="B132" s="4"/>
      <c r="C132" s="4"/>
      <c r="D132" s="4"/>
      <c r="I132" s="8"/>
    </row>
    <row r="133" spans="1:9" s="7" customFormat="1" ht="15">
      <c r="A133" s="4"/>
      <c r="B133" s="4"/>
      <c r="C133" s="4"/>
      <c r="D133" s="4"/>
      <c r="I133" s="8"/>
    </row>
    <row r="134" spans="1:9" s="7" customFormat="1" ht="15">
      <c r="A134" s="4"/>
      <c r="B134" s="4"/>
      <c r="C134" s="4"/>
      <c r="D134" s="4"/>
      <c r="I134" s="8"/>
    </row>
    <row r="135" spans="1:9" s="7" customFormat="1" ht="15">
      <c r="A135" s="4"/>
      <c r="B135" s="4"/>
      <c r="C135" s="4"/>
      <c r="D135" s="4"/>
      <c r="I135" s="8"/>
    </row>
    <row r="136" spans="1:9" s="7" customFormat="1" ht="15">
      <c r="A136" s="4"/>
      <c r="B136" s="4"/>
      <c r="C136" s="4"/>
      <c r="D136" s="4"/>
      <c r="I136" s="8"/>
    </row>
    <row r="137" spans="1:9" s="7" customFormat="1" ht="15">
      <c r="A137" s="4"/>
      <c r="B137" s="4"/>
      <c r="C137" s="4"/>
      <c r="D137" s="4"/>
      <c r="I137" s="8"/>
    </row>
    <row r="138" spans="1:9" s="7" customFormat="1" ht="15">
      <c r="A138" s="4"/>
      <c r="B138" s="4"/>
      <c r="C138" s="4"/>
      <c r="D138" s="4"/>
      <c r="I138" s="8"/>
    </row>
    <row r="139" spans="1:9" s="7" customFormat="1" ht="15">
      <c r="A139" s="4"/>
      <c r="B139" s="4"/>
      <c r="C139" s="4"/>
      <c r="D139" s="4"/>
      <c r="I139" s="8"/>
    </row>
    <row r="140" spans="1:9" s="7" customFormat="1" ht="15">
      <c r="A140" s="4"/>
      <c r="B140" s="4"/>
      <c r="C140" s="4"/>
      <c r="D140" s="4"/>
      <c r="I140" s="8"/>
    </row>
    <row r="141" spans="1:9" s="7" customFormat="1" ht="15">
      <c r="A141" s="4"/>
      <c r="B141" s="4"/>
      <c r="C141" s="4"/>
      <c r="D141" s="4"/>
      <c r="I141" s="8"/>
    </row>
    <row r="142" spans="1:9" s="7" customFormat="1" ht="15">
      <c r="A142" s="4"/>
      <c r="B142" s="4"/>
      <c r="C142" s="4"/>
      <c r="D142" s="4"/>
      <c r="I142" s="8"/>
    </row>
    <row r="143" spans="1:9" s="7" customFormat="1" ht="15">
      <c r="A143" s="4"/>
      <c r="B143" s="4"/>
      <c r="C143" s="4"/>
      <c r="D143" s="4"/>
      <c r="I143" s="8"/>
    </row>
    <row r="144" spans="1:9" s="7" customFormat="1" ht="15">
      <c r="A144" s="4"/>
      <c r="B144" s="4"/>
      <c r="C144" s="4"/>
      <c r="D144" s="4"/>
      <c r="I144" s="8"/>
    </row>
    <row r="145" spans="1:4" s="8" customFormat="1" ht="15">
      <c r="A145" s="6"/>
      <c r="B145" s="6"/>
      <c r="C145" s="6"/>
      <c r="D145" s="6"/>
    </row>
    <row r="146" spans="1:4" s="8" customFormat="1" ht="15">
      <c r="A146" s="6"/>
      <c r="B146" s="6"/>
      <c r="C146" s="6"/>
      <c r="D146" s="6"/>
    </row>
    <row r="147" spans="1:4" s="8" customFormat="1" ht="15">
      <c r="A147" s="6"/>
      <c r="B147" s="6"/>
      <c r="C147" s="6"/>
      <c r="D147" s="6"/>
    </row>
    <row r="148" spans="1:4" s="8" customFormat="1" ht="15">
      <c r="A148" s="6"/>
      <c r="B148" s="6"/>
      <c r="C148" s="6"/>
      <c r="D148" s="6"/>
    </row>
    <row r="149" spans="1:6" s="8" customFormat="1" ht="15">
      <c r="A149" s="6"/>
      <c r="B149" s="404"/>
      <c r="C149" s="404"/>
      <c r="D149" s="404"/>
      <c r="E149" s="404"/>
      <c r="F149" s="404"/>
    </row>
    <row r="150" spans="1:4" s="8" customFormat="1" ht="15.75">
      <c r="A150" s="19"/>
      <c r="B150" s="6"/>
      <c r="C150" s="6"/>
      <c r="D150" s="6"/>
    </row>
    <row r="151" spans="1:6" s="8" customFormat="1" ht="15">
      <c r="A151" s="6"/>
      <c r="B151" s="404"/>
      <c r="C151" s="404"/>
      <c r="D151" s="404"/>
      <c r="E151" s="404"/>
      <c r="F151" s="404"/>
    </row>
    <row r="152" spans="1:4" s="8" customFormat="1" ht="15">
      <c r="A152" s="6"/>
      <c r="B152" s="6"/>
      <c r="C152" s="6"/>
      <c r="D152" s="6"/>
    </row>
    <row r="153" spans="1:4" s="8" customFormat="1" ht="15">
      <c r="A153" s="6"/>
      <c r="B153" s="6"/>
      <c r="C153" s="6"/>
      <c r="D153" s="6"/>
    </row>
    <row r="154" spans="1:4" s="8" customFormat="1" ht="15">
      <c r="A154" s="6"/>
      <c r="B154" s="6"/>
      <c r="C154" s="6"/>
      <c r="D154" s="6"/>
    </row>
    <row r="155" spans="1:4" s="8" customFormat="1" ht="15">
      <c r="A155" s="6"/>
      <c r="B155" s="6"/>
      <c r="C155" s="6"/>
      <c r="D155" s="6"/>
    </row>
    <row r="156" spans="1:4" s="8" customFormat="1" ht="15">
      <c r="A156" s="6"/>
      <c r="B156" s="6"/>
      <c r="C156" s="6"/>
      <c r="D156" s="6"/>
    </row>
    <row r="157" spans="1:4" s="8" customFormat="1" ht="15">
      <c r="A157" s="6"/>
      <c r="B157" s="6"/>
      <c r="C157" s="6"/>
      <c r="D157" s="6"/>
    </row>
    <row r="158" spans="1:4" s="8" customFormat="1" ht="15">
      <c r="A158" s="6"/>
      <c r="B158" s="6"/>
      <c r="C158" s="6"/>
      <c r="D158" s="6"/>
    </row>
    <row r="159" spans="1:4" s="8" customFormat="1" ht="15">
      <c r="A159" s="6"/>
      <c r="B159" s="6"/>
      <c r="C159" s="6"/>
      <c r="D159" s="6"/>
    </row>
    <row r="160" spans="1:4" s="8" customFormat="1" ht="15">
      <c r="A160" s="6"/>
      <c r="B160" s="6"/>
      <c r="C160" s="6"/>
      <c r="D160" s="6"/>
    </row>
    <row r="161" spans="1:4" s="8" customFormat="1" ht="15">
      <c r="A161" s="6"/>
      <c r="B161" s="6"/>
      <c r="C161" s="6"/>
      <c r="D161" s="6"/>
    </row>
    <row r="162" spans="1:4" s="8" customFormat="1" ht="15">
      <c r="A162" s="6"/>
      <c r="B162" s="6"/>
      <c r="C162" s="6"/>
      <c r="D162" s="6"/>
    </row>
    <row r="163" spans="1:4" s="8" customFormat="1" ht="15">
      <c r="A163" s="6"/>
      <c r="B163" s="6"/>
      <c r="C163" s="6"/>
      <c r="D163" s="6"/>
    </row>
    <row r="164" spans="1:4" s="8" customFormat="1" ht="15">
      <c r="A164" s="6"/>
      <c r="B164" s="6"/>
      <c r="C164" s="6"/>
      <c r="D164" s="6"/>
    </row>
    <row r="165" spans="1:4" s="8" customFormat="1" ht="15">
      <c r="A165" s="6"/>
      <c r="B165" s="6"/>
      <c r="C165" s="6"/>
      <c r="D165" s="6"/>
    </row>
    <row r="166" spans="1:4" s="8" customFormat="1" ht="15">
      <c r="A166" s="6"/>
      <c r="B166" s="6"/>
      <c r="C166" s="6"/>
      <c r="D166" s="6"/>
    </row>
    <row r="167" spans="1:4" s="8" customFormat="1" ht="15">
      <c r="A167" s="6"/>
      <c r="B167" s="6"/>
      <c r="C167" s="6"/>
      <c r="D167" s="6"/>
    </row>
    <row r="168" spans="1:4" s="8" customFormat="1" ht="15">
      <c r="A168" s="6"/>
      <c r="B168" s="6"/>
      <c r="C168" s="6"/>
      <c r="D168" s="6"/>
    </row>
    <row r="169" spans="1:4" s="8" customFormat="1" ht="15">
      <c r="A169" s="6"/>
      <c r="B169" s="6"/>
      <c r="C169" s="6"/>
      <c r="D169" s="6"/>
    </row>
    <row r="170" spans="1:4" s="8" customFormat="1" ht="15">
      <c r="A170" s="6"/>
      <c r="B170" s="6"/>
      <c r="C170" s="6"/>
      <c r="D170" s="6"/>
    </row>
    <row r="171" spans="1:4" s="8" customFormat="1" ht="15">
      <c r="A171" s="6"/>
      <c r="B171" s="6"/>
      <c r="C171" s="6"/>
      <c r="D171" s="6"/>
    </row>
    <row r="172" spans="1:4" s="8" customFormat="1" ht="15">
      <c r="A172" s="6"/>
      <c r="B172" s="6"/>
      <c r="C172" s="6"/>
      <c r="D172" s="6"/>
    </row>
    <row r="173" spans="1:4" s="8" customFormat="1" ht="15">
      <c r="A173" s="6"/>
      <c r="B173" s="6"/>
      <c r="C173" s="6"/>
      <c r="D173" s="6"/>
    </row>
    <row r="174" spans="1:4" s="8" customFormat="1" ht="15">
      <c r="A174" s="6"/>
      <c r="B174" s="6"/>
      <c r="C174" s="6"/>
      <c r="D174" s="6"/>
    </row>
    <row r="175" spans="1:4" s="8" customFormat="1" ht="15">
      <c r="A175" s="6"/>
      <c r="B175" s="6"/>
      <c r="C175" s="6"/>
      <c r="D175" s="6"/>
    </row>
    <row r="176" spans="1:4" s="8" customFormat="1" ht="15">
      <c r="A176" s="6"/>
      <c r="B176" s="6"/>
      <c r="C176" s="6"/>
      <c r="D176" s="6"/>
    </row>
    <row r="177" spans="1:4" s="8" customFormat="1" ht="15">
      <c r="A177" s="6"/>
      <c r="B177" s="6"/>
      <c r="C177" s="6"/>
      <c r="D177" s="6"/>
    </row>
    <row r="178" spans="1:4" s="8" customFormat="1" ht="15">
      <c r="A178" s="6"/>
      <c r="B178" s="6"/>
      <c r="C178" s="6"/>
      <c r="D178" s="6"/>
    </row>
    <row r="179" spans="1:4" s="8" customFormat="1" ht="15">
      <c r="A179" s="6"/>
      <c r="B179" s="6"/>
      <c r="C179" s="6"/>
      <c r="D179" s="6"/>
    </row>
    <row r="180" spans="1:4" s="8" customFormat="1" ht="15">
      <c r="A180" s="6"/>
      <c r="B180" s="6"/>
      <c r="C180" s="6"/>
      <c r="D180" s="6"/>
    </row>
    <row r="181" spans="1:4" s="8" customFormat="1" ht="15">
      <c r="A181" s="6"/>
      <c r="B181" s="6"/>
      <c r="C181" s="6"/>
      <c r="D181" s="6"/>
    </row>
    <row r="182" spans="1:4" s="8" customFormat="1" ht="15">
      <c r="A182" s="6"/>
      <c r="B182" s="6"/>
      <c r="C182" s="6"/>
      <c r="D182" s="6"/>
    </row>
    <row r="183" spans="1:4" s="8" customFormat="1" ht="15">
      <c r="A183" s="6"/>
      <c r="B183" s="6"/>
      <c r="C183" s="6"/>
      <c r="D183" s="6"/>
    </row>
    <row r="184" spans="1:4" s="8" customFormat="1" ht="15">
      <c r="A184" s="6"/>
      <c r="B184" s="6"/>
      <c r="C184" s="6"/>
      <c r="D184" s="6"/>
    </row>
    <row r="185" spans="1:4" s="8" customFormat="1" ht="15">
      <c r="A185" s="6"/>
      <c r="B185" s="6"/>
      <c r="C185" s="6"/>
      <c r="D185" s="6"/>
    </row>
    <row r="186" spans="1:4" s="8" customFormat="1" ht="15">
      <c r="A186" s="6"/>
      <c r="B186" s="6"/>
      <c r="C186" s="6"/>
      <c r="D186" s="6"/>
    </row>
    <row r="187" spans="1:4" s="8" customFormat="1" ht="15">
      <c r="A187" s="6"/>
      <c r="B187" s="6"/>
      <c r="C187" s="6"/>
      <c r="D187" s="6"/>
    </row>
    <row r="188" spans="1:4" s="8" customFormat="1" ht="15">
      <c r="A188" s="6"/>
      <c r="B188" s="6"/>
      <c r="C188" s="6"/>
      <c r="D188" s="6"/>
    </row>
    <row r="189" spans="1:4" s="8" customFormat="1" ht="15">
      <c r="A189" s="6"/>
      <c r="B189" s="6"/>
      <c r="C189" s="6"/>
      <c r="D189" s="6"/>
    </row>
    <row r="190" spans="1:4" s="8" customFormat="1" ht="15">
      <c r="A190" s="6"/>
      <c r="B190" s="6"/>
      <c r="C190" s="6"/>
      <c r="D190" s="6"/>
    </row>
    <row r="191" spans="1:4" s="8" customFormat="1" ht="15">
      <c r="A191" s="6"/>
      <c r="B191" s="6"/>
      <c r="C191" s="6"/>
      <c r="D191" s="6"/>
    </row>
    <row r="192" spans="1:4" s="10" customFormat="1" ht="15">
      <c r="A192" s="20"/>
      <c r="B192" s="20"/>
      <c r="C192" s="20"/>
      <c r="D192" s="20"/>
    </row>
    <row r="193" spans="1:4" s="10" customFormat="1" ht="15">
      <c r="A193" s="20"/>
      <c r="B193" s="20"/>
      <c r="C193" s="20"/>
      <c r="D193" s="20"/>
    </row>
    <row r="194" spans="1:4" s="10" customFormat="1" ht="15">
      <c r="A194" s="20"/>
      <c r="B194" s="20"/>
      <c r="C194" s="20"/>
      <c r="D194" s="20"/>
    </row>
    <row r="195" spans="1:4" s="10" customFormat="1" ht="15">
      <c r="A195" s="20"/>
      <c r="B195" s="20"/>
      <c r="C195" s="20"/>
      <c r="D195" s="20"/>
    </row>
    <row r="196" spans="1:4" s="10" customFormat="1" ht="15">
      <c r="A196" s="20"/>
      <c r="B196" s="20"/>
      <c r="C196" s="20"/>
      <c r="D196" s="20"/>
    </row>
    <row r="197" spans="1:4" s="10" customFormat="1" ht="15">
      <c r="A197" s="20"/>
      <c r="B197" s="20"/>
      <c r="C197" s="20"/>
      <c r="D197" s="20"/>
    </row>
    <row r="198" spans="1:4" s="10" customFormat="1" ht="15">
      <c r="A198" s="20"/>
      <c r="B198" s="20"/>
      <c r="C198" s="20"/>
      <c r="D198" s="20"/>
    </row>
    <row r="199" spans="1:4" s="10" customFormat="1" ht="15">
      <c r="A199" s="20"/>
      <c r="B199" s="20"/>
      <c r="C199" s="20"/>
      <c r="D199" s="20"/>
    </row>
    <row r="200" spans="1:4" s="10" customFormat="1" ht="15">
      <c r="A200" s="20"/>
      <c r="B200" s="20"/>
      <c r="C200" s="20"/>
      <c r="D200" s="20"/>
    </row>
    <row r="201" spans="1:4" s="10" customFormat="1" ht="15">
      <c r="A201" s="20"/>
      <c r="B201" s="20"/>
      <c r="C201" s="20"/>
      <c r="D201" s="20"/>
    </row>
    <row r="202" spans="1:4" s="10" customFormat="1" ht="15">
      <c r="A202" s="20"/>
      <c r="B202" s="20"/>
      <c r="C202" s="20"/>
      <c r="D202" s="20"/>
    </row>
    <row r="203" spans="1:4" s="10" customFormat="1" ht="15">
      <c r="A203" s="20"/>
      <c r="B203" s="20"/>
      <c r="C203" s="20"/>
      <c r="D203" s="20"/>
    </row>
    <row r="204" spans="1:4" s="10" customFormat="1" ht="15">
      <c r="A204" s="20"/>
      <c r="B204" s="20"/>
      <c r="C204" s="20"/>
      <c r="D204" s="20"/>
    </row>
    <row r="205" spans="1:4" s="10" customFormat="1" ht="15">
      <c r="A205" s="20"/>
      <c r="B205" s="20"/>
      <c r="C205" s="20"/>
      <c r="D205" s="20"/>
    </row>
    <row r="206" spans="1:4" s="10" customFormat="1" ht="15">
      <c r="A206" s="20"/>
      <c r="B206" s="20"/>
      <c r="C206" s="20"/>
      <c r="D206" s="20"/>
    </row>
    <row r="207" spans="1:4" s="10" customFormat="1" ht="15">
      <c r="A207" s="20"/>
      <c r="B207" s="20"/>
      <c r="C207" s="20"/>
      <c r="D207" s="20"/>
    </row>
    <row r="208" spans="1:4" s="10" customFormat="1" ht="15">
      <c r="A208" s="20"/>
      <c r="B208" s="20"/>
      <c r="C208" s="20"/>
      <c r="D208" s="20"/>
    </row>
    <row r="209" spans="1:4" s="10" customFormat="1" ht="15">
      <c r="A209" s="20"/>
      <c r="B209" s="20"/>
      <c r="C209" s="20"/>
      <c r="D209" s="20"/>
    </row>
    <row r="210" spans="1:4" s="10" customFormat="1" ht="15">
      <c r="A210" s="20"/>
      <c r="B210" s="20"/>
      <c r="C210" s="20"/>
      <c r="D210" s="20"/>
    </row>
    <row r="211" spans="1:4" s="10" customFormat="1" ht="15">
      <c r="A211" s="20"/>
      <c r="B211" s="20"/>
      <c r="C211" s="20"/>
      <c r="D211" s="20"/>
    </row>
    <row r="212" spans="1:4" s="10" customFormat="1" ht="15">
      <c r="A212" s="20"/>
      <c r="B212" s="20"/>
      <c r="C212" s="20"/>
      <c r="D212" s="20"/>
    </row>
    <row r="213" spans="1:4" s="10" customFormat="1" ht="15">
      <c r="A213" s="20"/>
      <c r="B213" s="20"/>
      <c r="C213" s="20"/>
      <c r="D213" s="20"/>
    </row>
    <row r="214" spans="1:4" s="10" customFormat="1" ht="15">
      <c r="A214" s="20"/>
      <c r="B214" s="20"/>
      <c r="C214" s="20"/>
      <c r="D214" s="20"/>
    </row>
    <row r="215" spans="1:4" s="10" customFormat="1" ht="15">
      <c r="A215" s="20"/>
      <c r="B215" s="20"/>
      <c r="C215" s="20"/>
      <c r="D215" s="20"/>
    </row>
    <row r="216" spans="1:4" s="10" customFormat="1" ht="15">
      <c r="A216" s="20"/>
      <c r="B216" s="20"/>
      <c r="C216" s="20"/>
      <c r="D216" s="20"/>
    </row>
    <row r="217" spans="1:4" s="10" customFormat="1" ht="15">
      <c r="A217" s="20"/>
      <c r="B217" s="20"/>
      <c r="C217" s="20"/>
      <c r="D217" s="20"/>
    </row>
    <row r="218" spans="1:4" s="10" customFormat="1" ht="15">
      <c r="A218" s="20"/>
      <c r="B218" s="20"/>
      <c r="C218" s="20"/>
      <c r="D218" s="20"/>
    </row>
    <row r="219" spans="1:4" s="10" customFormat="1" ht="15">
      <c r="A219" s="20"/>
      <c r="B219" s="20"/>
      <c r="C219" s="20"/>
      <c r="D219" s="20"/>
    </row>
    <row r="220" spans="1:4" s="10" customFormat="1" ht="15">
      <c r="A220" s="20"/>
      <c r="B220" s="20"/>
      <c r="C220" s="20"/>
      <c r="D220" s="20"/>
    </row>
    <row r="221" spans="1:4" s="10" customFormat="1" ht="15">
      <c r="A221" s="20"/>
      <c r="B221" s="20"/>
      <c r="C221" s="20"/>
      <c r="D221" s="20"/>
    </row>
    <row r="222" spans="1:4" s="10" customFormat="1" ht="15">
      <c r="A222" s="20"/>
      <c r="B222" s="20"/>
      <c r="C222" s="20"/>
      <c r="D222" s="20"/>
    </row>
    <row r="223" spans="1:4" s="10" customFormat="1" ht="15">
      <c r="A223" s="20"/>
      <c r="B223" s="20"/>
      <c r="C223" s="20"/>
      <c r="D223" s="20"/>
    </row>
    <row r="224" spans="1:4" s="10" customFormat="1" ht="15">
      <c r="A224" s="20"/>
      <c r="B224" s="20"/>
      <c r="C224" s="20"/>
      <c r="D224" s="20"/>
    </row>
    <row r="225" spans="1:4" s="10" customFormat="1" ht="15">
      <c r="A225" s="20"/>
      <c r="B225" s="20"/>
      <c r="C225" s="20"/>
      <c r="D225" s="20"/>
    </row>
    <row r="226" spans="1:4" s="10" customFormat="1" ht="15">
      <c r="A226" s="20"/>
      <c r="B226" s="20"/>
      <c r="C226" s="20"/>
      <c r="D226" s="20"/>
    </row>
    <row r="227" spans="1:4" s="10" customFormat="1" ht="15">
      <c r="A227" s="20"/>
      <c r="B227" s="20"/>
      <c r="C227" s="20"/>
      <c r="D227" s="20"/>
    </row>
    <row r="228" spans="1:4" s="10" customFormat="1" ht="0.75" customHeight="1">
      <c r="A228" s="20"/>
      <c r="B228" s="20"/>
      <c r="C228" s="20"/>
      <c r="D228" s="20"/>
    </row>
    <row r="229" spans="1:4" s="10" customFormat="1" ht="15">
      <c r="A229" s="20"/>
      <c r="B229" s="20"/>
      <c r="C229" s="20"/>
      <c r="D229" s="20"/>
    </row>
    <row r="230" spans="1:4" s="10" customFormat="1" ht="15">
      <c r="A230" s="20"/>
      <c r="B230" s="20"/>
      <c r="C230" s="20"/>
      <c r="D230" s="20"/>
    </row>
    <row r="231" spans="1:4" s="10" customFormat="1" ht="15">
      <c r="A231" s="20"/>
      <c r="B231" s="20"/>
      <c r="C231" s="20"/>
      <c r="D231" s="20"/>
    </row>
    <row r="232" spans="1:4" s="10" customFormat="1" ht="15">
      <c r="A232" s="20"/>
      <c r="B232" s="20"/>
      <c r="C232" s="20"/>
      <c r="D232" s="20"/>
    </row>
    <row r="233" spans="1:4" s="10" customFormat="1" ht="15">
      <c r="A233" s="20"/>
      <c r="B233" s="20"/>
      <c r="C233" s="20"/>
      <c r="D233" s="20"/>
    </row>
    <row r="234" spans="1:4" s="10" customFormat="1" ht="15">
      <c r="A234" s="20"/>
      <c r="B234" s="20"/>
      <c r="C234" s="20"/>
      <c r="D234" s="20"/>
    </row>
    <row r="235" spans="1:4" s="10" customFormat="1" ht="15">
      <c r="A235" s="20"/>
      <c r="B235" s="20"/>
      <c r="C235" s="20"/>
      <c r="D235" s="20"/>
    </row>
    <row r="236" spans="1:4" s="10" customFormat="1" ht="15">
      <c r="A236" s="20"/>
      <c r="B236" s="20"/>
      <c r="C236" s="20"/>
      <c r="D236" s="20"/>
    </row>
    <row r="237" spans="1:4" s="10" customFormat="1" ht="15">
      <c r="A237" s="20"/>
      <c r="B237" s="20"/>
      <c r="C237" s="20"/>
      <c r="D237" s="20"/>
    </row>
    <row r="238" spans="1:4" s="10" customFormat="1" ht="15">
      <c r="A238" s="20"/>
      <c r="B238" s="20"/>
      <c r="C238" s="20"/>
      <c r="D238" s="20"/>
    </row>
    <row r="239" spans="1:4" s="10" customFormat="1" ht="15">
      <c r="A239" s="20"/>
      <c r="B239" s="20"/>
      <c r="C239" s="20"/>
      <c r="D239" s="20"/>
    </row>
    <row r="240" spans="1:4" s="10" customFormat="1" ht="15">
      <c r="A240" s="20"/>
      <c r="B240" s="20"/>
      <c r="C240" s="20"/>
      <c r="D240" s="20"/>
    </row>
    <row r="241" spans="1:4" s="10" customFormat="1" ht="15">
      <c r="A241" s="20"/>
      <c r="B241" s="20"/>
      <c r="C241" s="20"/>
      <c r="D241" s="20"/>
    </row>
    <row r="242" spans="1:4" s="10" customFormat="1" ht="15">
      <c r="A242" s="20"/>
      <c r="B242" s="20"/>
      <c r="C242" s="20"/>
      <c r="D242" s="20"/>
    </row>
    <row r="243" spans="1:4" s="10" customFormat="1" ht="15">
      <c r="A243" s="20"/>
      <c r="B243" s="20"/>
      <c r="C243" s="20"/>
      <c r="D243" s="20"/>
    </row>
    <row r="244" spans="1:4" s="10" customFormat="1" ht="15">
      <c r="A244" s="20"/>
      <c r="B244" s="20"/>
      <c r="C244" s="20"/>
      <c r="D244" s="20"/>
    </row>
    <row r="245" spans="1:4" s="10" customFormat="1" ht="15">
      <c r="A245" s="20"/>
      <c r="B245" s="20"/>
      <c r="C245" s="20"/>
      <c r="D245" s="20"/>
    </row>
    <row r="246" spans="1:4" s="10" customFormat="1" ht="15">
      <c r="A246" s="20"/>
      <c r="B246" s="20"/>
      <c r="C246" s="20"/>
      <c r="D246" s="20"/>
    </row>
    <row r="247" spans="1:4" s="10" customFormat="1" ht="15">
      <c r="A247" s="20"/>
      <c r="B247" s="20"/>
      <c r="C247" s="20"/>
      <c r="D247" s="20"/>
    </row>
    <row r="248" spans="1:4" s="10" customFormat="1" ht="15">
      <c r="A248" s="20"/>
      <c r="B248" s="20"/>
      <c r="C248" s="20"/>
      <c r="D248" s="20"/>
    </row>
    <row r="249" spans="1:4" s="10" customFormat="1" ht="15">
      <c r="A249" s="20"/>
      <c r="B249" s="20"/>
      <c r="C249" s="20"/>
      <c r="D249" s="20"/>
    </row>
    <row r="250" spans="1:4" s="10" customFormat="1" ht="15">
      <c r="A250" s="20"/>
      <c r="B250" s="20"/>
      <c r="C250" s="20"/>
      <c r="D250" s="20"/>
    </row>
    <row r="251" spans="1:4" s="10" customFormat="1" ht="15">
      <c r="A251" s="20"/>
      <c r="B251" s="20"/>
      <c r="C251" s="20"/>
      <c r="D251" s="20"/>
    </row>
    <row r="252" spans="1:4" s="10" customFormat="1" ht="15">
      <c r="A252" s="20"/>
      <c r="B252" s="20"/>
      <c r="C252" s="20"/>
      <c r="D252" s="20"/>
    </row>
    <row r="253" spans="1:4" s="10" customFormat="1" ht="15">
      <c r="A253" s="20"/>
      <c r="B253" s="20"/>
      <c r="C253" s="20"/>
      <c r="D253" s="20"/>
    </row>
    <row r="254" spans="1:4" s="10" customFormat="1" ht="15">
      <c r="A254" s="20"/>
      <c r="B254" s="20"/>
      <c r="C254" s="20"/>
      <c r="D254" s="20"/>
    </row>
    <row r="255" spans="1:4" s="10" customFormat="1" ht="15">
      <c r="A255" s="20"/>
      <c r="B255" s="20"/>
      <c r="C255" s="20"/>
      <c r="D255" s="20"/>
    </row>
    <row r="256" spans="1:4" s="10" customFormat="1" ht="15">
      <c r="A256" s="20"/>
      <c r="B256" s="20"/>
      <c r="C256" s="20"/>
      <c r="D256" s="20"/>
    </row>
    <row r="257" spans="1:4" s="10" customFormat="1" ht="15">
      <c r="A257" s="20"/>
      <c r="B257" s="20"/>
      <c r="C257" s="20"/>
      <c r="D257" s="20"/>
    </row>
    <row r="258" spans="1:4" s="10" customFormat="1" ht="15">
      <c r="A258" s="20"/>
      <c r="B258" s="20"/>
      <c r="C258" s="20"/>
      <c r="D258" s="20"/>
    </row>
    <row r="259" spans="1:4" s="10" customFormat="1" ht="15">
      <c r="A259" s="20"/>
      <c r="B259" s="20"/>
      <c r="C259" s="20"/>
      <c r="D259" s="20"/>
    </row>
    <row r="260" spans="1:4" s="10" customFormat="1" ht="15">
      <c r="A260" s="20"/>
      <c r="B260" s="20"/>
      <c r="C260" s="20"/>
      <c r="D260" s="20"/>
    </row>
    <row r="261" spans="1:4" s="10" customFormat="1" ht="15">
      <c r="A261" s="20"/>
      <c r="B261" s="20"/>
      <c r="C261" s="20"/>
      <c r="D261" s="20"/>
    </row>
    <row r="262" spans="1:4" s="10" customFormat="1" ht="15">
      <c r="A262" s="20"/>
      <c r="B262" s="20"/>
      <c r="C262" s="20"/>
      <c r="D262" s="20"/>
    </row>
    <row r="263" spans="1:4" s="10" customFormat="1" ht="15">
      <c r="A263" s="20"/>
      <c r="B263" s="20"/>
      <c r="C263" s="20"/>
      <c r="D263" s="20"/>
    </row>
    <row r="264" spans="1:4" s="10" customFormat="1" ht="15">
      <c r="A264" s="20"/>
      <c r="B264" s="20"/>
      <c r="C264" s="20"/>
      <c r="D264" s="20"/>
    </row>
    <row r="265" spans="1:4" s="10" customFormat="1" ht="15">
      <c r="A265" s="20"/>
      <c r="B265" s="20"/>
      <c r="C265" s="20"/>
      <c r="D265" s="20"/>
    </row>
    <row r="266" s="10" customFormat="1" ht="15"/>
    <row r="267" s="10" customFormat="1" ht="15"/>
    <row r="268" s="10" customFormat="1" ht="15"/>
    <row r="269" s="10" customFormat="1" ht="15"/>
    <row r="270" s="10" customFormat="1" ht="15"/>
    <row r="271" s="10" customFormat="1" ht="15"/>
    <row r="272" s="10" customFormat="1" ht="15"/>
    <row r="273" s="10" customFormat="1" ht="15"/>
    <row r="274" s="10" customFormat="1" ht="15"/>
    <row r="275" s="10" customFormat="1" ht="15"/>
    <row r="276" s="10" customFormat="1" ht="15"/>
    <row r="277" s="10" customFormat="1" ht="15"/>
    <row r="278" s="10" customFormat="1" ht="15"/>
    <row r="279" s="10" customFormat="1" ht="15"/>
    <row r="280" s="10" customFormat="1" ht="15"/>
    <row r="281" s="10" customFormat="1" ht="15"/>
    <row r="282" s="10" customFormat="1" ht="15"/>
    <row r="283" s="10" customFormat="1" ht="15"/>
    <row r="284" s="10" customFormat="1" ht="15"/>
    <row r="285" s="10" customFormat="1" ht="15"/>
    <row r="286" s="10" customFormat="1" ht="15"/>
    <row r="287" s="10" customFormat="1" ht="15"/>
    <row r="288" s="10" customFormat="1" ht="15"/>
    <row r="289" s="10" customFormat="1" ht="15"/>
    <row r="290" s="10" customFormat="1" ht="15"/>
    <row r="291" s="10" customFormat="1" ht="15"/>
    <row r="292" s="10" customFormat="1" ht="15"/>
    <row r="293" s="10" customFormat="1" ht="15"/>
    <row r="294" s="10" customFormat="1" ht="15"/>
    <row r="295" s="10" customFormat="1" ht="15"/>
    <row r="296" s="10" customFormat="1" ht="15"/>
    <row r="297" s="10" customFormat="1" ht="15"/>
    <row r="298" s="10" customFormat="1" ht="15"/>
    <row r="299" s="10" customFormat="1" ht="15"/>
    <row r="300" s="10" customFormat="1" ht="15"/>
    <row r="301" s="10" customFormat="1" ht="15"/>
    <row r="302" s="10" customFormat="1" ht="15"/>
    <row r="303" s="10" customFormat="1" ht="15"/>
    <row r="304" s="10" customFormat="1" ht="15"/>
    <row r="305" s="10" customFormat="1" ht="15"/>
    <row r="306" s="10" customFormat="1" ht="15"/>
    <row r="307" s="10" customFormat="1" ht="15"/>
    <row r="308" s="10" customFormat="1" ht="15"/>
    <row r="309" s="10" customFormat="1" ht="15"/>
    <row r="310" s="10" customFormat="1" ht="15"/>
    <row r="311" s="10" customFormat="1" ht="15"/>
    <row r="312" s="10" customFormat="1" ht="15"/>
    <row r="313" s="10" customFormat="1" ht="15"/>
    <row r="314" s="10" customFormat="1" ht="15"/>
    <row r="315" s="10" customFormat="1" ht="15"/>
    <row r="316" s="10" customFormat="1" ht="15"/>
    <row r="317" s="10" customFormat="1" ht="15"/>
    <row r="318" s="10" customFormat="1" ht="15"/>
    <row r="319" s="10" customFormat="1" ht="15"/>
    <row r="320" s="10" customFormat="1" ht="15"/>
    <row r="321" s="10" customFormat="1" ht="15"/>
    <row r="322" s="10" customFormat="1" ht="15"/>
    <row r="323" s="10" customFormat="1" ht="15"/>
    <row r="324" s="10" customFormat="1" ht="15"/>
    <row r="325" s="10" customFormat="1" ht="15"/>
    <row r="326" s="10" customFormat="1" ht="15"/>
    <row r="327" s="10" customFormat="1" ht="15"/>
    <row r="328" s="10" customFormat="1" ht="15"/>
    <row r="329" s="10" customFormat="1" ht="15"/>
    <row r="330" s="10" customFormat="1" ht="15"/>
    <row r="331" s="10" customFormat="1" ht="15"/>
    <row r="332" s="10" customFormat="1" ht="15"/>
    <row r="333" s="10" customFormat="1" ht="15"/>
    <row r="334" s="10" customFormat="1" ht="15"/>
    <row r="335" s="10" customFormat="1" ht="15"/>
    <row r="336" s="10" customFormat="1" ht="15"/>
    <row r="337" s="10" customFormat="1" ht="15"/>
    <row r="338" s="10" customFormat="1" ht="15"/>
    <row r="339" s="10" customFormat="1" ht="15"/>
    <row r="340" s="10" customFormat="1" ht="15"/>
    <row r="341" s="10" customFormat="1" ht="15"/>
    <row r="342" s="10" customFormat="1" ht="15"/>
    <row r="343" s="10" customFormat="1" ht="15"/>
    <row r="344" s="10" customFormat="1" ht="15"/>
    <row r="345" s="10" customFormat="1" ht="15"/>
    <row r="346" s="10" customFormat="1" ht="15"/>
    <row r="347" s="10" customFormat="1" ht="15"/>
    <row r="348" s="10" customFormat="1" ht="15"/>
    <row r="349" s="10" customFormat="1" ht="15"/>
    <row r="350" s="10" customFormat="1" ht="15"/>
    <row r="351" s="10" customFormat="1" ht="15"/>
    <row r="352" s="10" customFormat="1" ht="15"/>
    <row r="353" s="10" customFormat="1" ht="15"/>
    <row r="354" s="10" customFormat="1" ht="15"/>
    <row r="355" s="10" customFormat="1" ht="15"/>
    <row r="356" s="10" customFormat="1" ht="15"/>
    <row r="357" s="10" customFormat="1" ht="15"/>
    <row r="358" s="10" customFormat="1" ht="15"/>
    <row r="359" s="10" customFormat="1" ht="15"/>
    <row r="360" s="10" customFormat="1" ht="15"/>
    <row r="361" s="10" customFormat="1" ht="15"/>
    <row r="362" s="10" customFormat="1" ht="15"/>
    <row r="363" s="10" customFormat="1" ht="15"/>
    <row r="364" s="10" customFormat="1" ht="15"/>
    <row r="365" s="10" customFormat="1" ht="15"/>
    <row r="366" s="10" customFormat="1" ht="15"/>
    <row r="367" s="10" customFormat="1" ht="15"/>
    <row r="368" s="10" customFormat="1" ht="15"/>
    <row r="369" s="10" customFormat="1" ht="15"/>
    <row r="370" s="10" customFormat="1" ht="15"/>
    <row r="371" s="10" customFormat="1" ht="15"/>
    <row r="372" s="10" customFormat="1" ht="15"/>
    <row r="373" s="10" customFormat="1" ht="15"/>
    <row r="374" s="10" customFormat="1" ht="15"/>
    <row r="375" s="10" customFormat="1" ht="15"/>
    <row r="376" s="10" customFormat="1" ht="15"/>
    <row r="377" s="10" customFormat="1" ht="15"/>
    <row r="378" s="10" customFormat="1" ht="15"/>
    <row r="379" s="10" customFormat="1" ht="15"/>
    <row r="380" s="10" customFormat="1" ht="15"/>
    <row r="381" s="10" customFormat="1" ht="15"/>
    <row r="382" s="10" customFormat="1" ht="15"/>
    <row r="383" s="10" customFormat="1" ht="15"/>
    <row r="384" s="10" customFormat="1" ht="15"/>
    <row r="385" s="10" customFormat="1" ht="15"/>
    <row r="386" s="10" customFormat="1" ht="15"/>
    <row r="387" s="10" customFormat="1" ht="15"/>
    <row r="388" s="10" customFormat="1" ht="15"/>
    <row r="389" s="10" customFormat="1" ht="15"/>
    <row r="390" s="10" customFormat="1" ht="15"/>
  </sheetData>
  <sheetProtection/>
  <mergeCells count="8">
    <mergeCell ref="A4:A5"/>
    <mergeCell ref="B4:B5"/>
    <mergeCell ref="E4:H4"/>
    <mergeCell ref="I4:K4"/>
    <mergeCell ref="B149:F149"/>
    <mergeCell ref="B151:F151"/>
    <mergeCell ref="C4:C5"/>
    <mergeCell ref="D4:D5"/>
  </mergeCells>
  <printOptions horizontalCentered="1"/>
  <pageMargins left="0.1968503937007874" right="0.1968503937007874" top="0" bottom="0" header="0" footer="0"/>
  <pageSetup horizontalDpi="600" verticalDpi="600" orientation="landscape" paperSize="9" scale="80" r:id="rId2"/>
  <rowBreaks count="1" manualBreakCount="1">
    <brk id="53" max="1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89"/>
  <sheetViews>
    <sheetView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T63" sqref="T63"/>
    </sheetView>
  </sheetViews>
  <sheetFormatPr defaultColWidth="9.00390625" defaultRowHeight="12.75"/>
  <cols>
    <col min="1" max="1" width="37.25390625" style="54" bestFit="1" customWidth="1"/>
    <col min="2" max="2" width="39.875" style="54" hidden="1" customWidth="1"/>
    <col min="3" max="3" width="47.875" style="54" hidden="1" customWidth="1"/>
    <col min="4" max="4" width="15.875" style="54" customWidth="1"/>
    <col min="5" max="5" width="13.375" style="54" bestFit="1" customWidth="1"/>
    <col min="6" max="6" width="11.75390625" style="54" customWidth="1"/>
    <col min="7" max="7" width="11.25390625" style="54" customWidth="1"/>
    <col min="8" max="8" width="11.75390625" style="127" bestFit="1" customWidth="1"/>
    <col min="9" max="9" width="9.75390625" style="58" customWidth="1"/>
    <col min="10" max="10" width="9.625" style="54" customWidth="1"/>
    <col min="11" max="11" width="11.00390625" style="54" bestFit="1" customWidth="1"/>
    <col min="12" max="12" width="9.25390625" style="54" customWidth="1"/>
    <col min="13" max="13" width="9.875" style="54" customWidth="1"/>
    <col min="14" max="14" width="11.625" style="54" customWidth="1"/>
    <col min="15" max="15" width="12.25390625" style="54" customWidth="1"/>
    <col min="16" max="16" width="11.125" style="54" hidden="1" customWidth="1"/>
    <col min="17" max="16384" width="9.125" style="54" customWidth="1"/>
  </cols>
  <sheetData>
    <row r="1" spans="1:14" ht="18.75" customHeight="1">
      <c r="A1" s="405" t="s">
        <v>139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</row>
    <row r="2" spans="1:14" ht="15" customHeight="1">
      <c r="A2" s="406" t="str">
        <f>зерноск!A2</f>
        <v>по состоянию на 27 ноября 2017 года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</row>
    <row r="3" spans="1:14" s="58" customFormat="1" ht="15.75">
      <c r="A3" s="389" t="s">
        <v>1</v>
      </c>
      <c r="B3" s="407" t="s">
        <v>137</v>
      </c>
      <c r="C3" s="395" t="s">
        <v>145</v>
      </c>
      <c r="D3" s="397" t="s">
        <v>146</v>
      </c>
      <c r="E3" s="393" t="s">
        <v>96</v>
      </c>
      <c r="F3" s="389"/>
      <c r="G3" s="390"/>
      <c r="H3" s="394"/>
      <c r="I3" s="389" t="s">
        <v>60</v>
      </c>
      <c r="J3" s="390"/>
      <c r="K3" s="390"/>
      <c r="L3" s="55"/>
      <c r="M3" s="56" t="s">
        <v>0</v>
      </c>
      <c r="N3" s="57"/>
    </row>
    <row r="4" spans="1:19" s="58" customFormat="1" ht="31.5" customHeight="1">
      <c r="A4" s="392"/>
      <c r="B4" s="407"/>
      <c r="C4" s="396"/>
      <c r="D4" s="398"/>
      <c r="E4" s="372" t="s">
        <v>104</v>
      </c>
      <c r="F4" s="370" t="s">
        <v>109</v>
      </c>
      <c r="G4" s="370" t="s">
        <v>105</v>
      </c>
      <c r="H4" s="373" t="s">
        <v>103</v>
      </c>
      <c r="I4" s="374" t="s">
        <v>104</v>
      </c>
      <c r="J4" s="374" t="s">
        <v>105</v>
      </c>
      <c r="K4" s="374" t="s">
        <v>103</v>
      </c>
      <c r="L4" s="372" t="s">
        <v>104</v>
      </c>
      <c r="M4" s="370" t="s">
        <v>105</v>
      </c>
      <c r="N4" s="370" t="s">
        <v>103</v>
      </c>
      <c r="S4" s="62"/>
    </row>
    <row r="5" spans="1:14" s="47" customFormat="1" ht="15.75">
      <c r="A5" s="164" t="s">
        <v>2</v>
      </c>
      <c r="B5" s="321">
        <v>3105.867</v>
      </c>
      <c r="C5" s="362">
        <f>C6+C25+C36+C45+C53+C68+C75+C92</f>
        <v>214.0965</v>
      </c>
      <c r="D5" s="358">
        <f>D6+D25+D36+D45+D53+D68+D75+D92</f>
        <v>2891.7715</v>
      </c>
      <c r="E5" s="167">
        <f>E6+E25+E36+E45+E53+E68+E75+E92</f>
        <v>2238.3935</v>
      </c>
      <c r="F5" s="302">
        <f>E5/D5*100</f>
        <v>77.40561451691464</v>
      </c>
      <c r="G5" s="64">
        <v>2373.736999999999</v>
      </c>
      <c r="H5" s="213">
        <f aca="true" t="shared" si="0" ref="H5:H70">E5-G5</f>
        <v>-135.34349999999904</v>
      </c>
      <c r="I5" s="174">
        <f>I6+I25+I36+I45+I53+I68+I75+I92</f>
        <v>11548.5722</v>
      </c>
      <c r="J5" s="64">
        <v>13746.9</v>
      </c>
      <c r="K5" s="65">
        <f>I5-J5</f>
        <v>-2198.327799999999</v>
      </c>
      <c r="L5" s="322">
        <f>IF(E5&gt;0,I5/E5*10,"")</f>
        <v>51.59312783922934</v>
      </c>
      <c r="M5" s="302">
        <f>IF(G5&gt;0,J5/G5*10,"")</f>
        <v>57.91248145856093</v>
      </c>
      <c r="N5" s="65">
        <f>L5-M5</f>
        <v>-6.319353619331594</v>
      </c>
    </row>
    <row r="6" spans="1:14" s="46" customFormat="1" ht="15.75">
      <c r="A6" s="165" t="s">
        <v>3</v>
      </c>
      <c r="B6" s="168">
        <v>971.374</v>
      </c>
      <c r="C6" s="301">
        <f>SUM(C7:C23)</f>
        <v>78.20499999999998</v>
      </c>
      <c r="D6" s="310">
        <f aca="true" t="shared" si="1" ref="D6:D68">B6-C6</f>
        <v>893.1690000000001</v>
      </c>
      <c r="E6" s="168">
        <f>SUM(E7:E23)</f>
        <v>614.6398</v>
      </c>
      <c r="F6" s="41">
        <f>E6/D6*100</f>
        <v>68.81562167965973</v>
      </c>
      <c r="G6" s="67">
        <v>647.5529999999999</v>
      </c>
      <c r="H6" s="112">
        <f t="shared" si="0"/>
        <v>-32.91319999999985</v>
      </c>
      <c r="I6" s="175">
        <f>SUM(I7:I23)</f>
        <v>4065.3454</v>
      </c>
      <c r="J6" s="67">
        <v>4695</v>
      </c>
      <c r="K6" s="69">
        <f aca="true" t="shared" si="2" ref="K6:K69">I6-J6</f>
        <v>-629.6545999999998</v>
      </c>
      <c r="L6" s="173">
        <f aca="true" t="shared" si="3" ref="L6:L69">IF(E6&gt;0,I6/E6*10,"")</f>
        <v>66.14191596443966</v>
      </c>
      <c r="M6" s="41">
        <f aca="true" t="shared" si="4" ref="M6:M69">IF(G6&gt;0,J6/G6*10,"")</f>
        <v>72.50371784240056</v>
      </c>
      <c r="N6" s="69">
        <f>L6-M6</f>
        <v>-6.3618018779609</v>
      </c>
    </row>
    <row r="7" spans="1:14" s="371" customFormat="1" ht="15">
      <c r="A7" s="77" t="s">
        <v>4</v>
      </c>
      <c r="B7" s="169">
        <v>150.022</v>
      </c>
      <c r="C7" s="271">
        <v>2.56</v>
      </c>
      <c r="D7" s="311">
        <f>B7-C7</f>
        <v>147.462</v>
      </c>
      <c r="E7" s="169">
        <v>140.9158</v>
      </c>
      <c r="F7" s="75">
        <f aca="true" t="shared" si="5" ref="F7:F69">E7/D7*100</f>
        <v>95.56075463509242</v>
      </c>
      <c r="G7" s="68">
        <v>128.2</v>
      </c>
      <c r="H7" s="214">
        <f t="shared" si="0"/>
        <v>12.715800000000002</v>
      </c>
      <c r="I7" s="96">
        <v>862.1884</v>
      </c>
      <c r="J7" s="68">
        <v>1084.3</v>
      </c>
      <c r="K7" s="97">
        <f t="shared" si="2"/>
        <v>-222.11159999999995</v>
      </c>
      <c r="L7" s="170">
        <f t="shared" si="3"/>
        <v>61.18465069211544</v>
      </c>
      <c r="M7" s="75">
        <f t="shared" si="4"/>
        <v>84.57878315132605</v>
      </c>
      <c r="N7" s="97">
        <f>L7-M7</f>
        <v>-23.39413245921061</v>
      </c>
    </row>
    <row r="8" spans="1:14" s="371" customFormat="1" ht="15">
      <c r="A8" s="77" t="s">
        <v>5</v>
      </c>
      <c r="B8" s="169">
        <v>78.258</v>
      </c>
      <c r="C8" s="271">
        <v>0.154</v>
      </c>
      <c r="D8" s="311">
        <f t="shared" si="1"/>
        <v>78.104</v>
      </c>
      <c r="E8" s="169">
        <v>62.874</v>
      </c>
      <c r="F8" s="75">
        <f t="shared" si="5"/>
        <v>80.50035849636382</v>
      </c>
      <c r="G8" s="68">
        <v>30.8</v>
      </c>
      <c r="H8" s="113">
        <f t="shared" si="0"/>
        <v>32.074</v>
      </c>
      <c r="I8" s="74">
        <v>592.327</v>
      </c>
      <c r="J8" s="75">
        <v>246.8</v>
      </c>
      <c r="K8" s="103">
        <f t="shared" si="2"/>
        <v>345.527</v>
      </c>
      <c r="L8" s="170">
        <f t="shared" si="3"/>
        <v>94.20857588192257</v>
      </c>
      <c r="M8" s="75">
        <f t="shared" si="4"/>
        <v>80.12987012987013</v>
      </c>
      <c r="N8" s="103">
        <f aca="true" t="shared" si="6" ref="N8:N13">L8-M8</f>
        <v>14.078705752052443</v>
      </c>
    </row>
    <row r="9" spans="1:14" s="371" customFormat="1" ht="15" hidden="1">
      <c r="A9" s="77" t="s">
        <v>6</v>
      </c>
      <c r="B9" s="169">
        <v>1.181</v>
      </c>
      <c r="C9" s="271">
        <v>1.181</v>
      </c>
      <c r="D9" s="311">
        <f t="shared" si="1"/>
        <v>0</v>
      </c>
      <c r="E9" s="169"/>
      <c r="F9" s="75" t="e">
        <f t="shared" si="5"/>
        <v>#DIV/0!</v>
      </c>
      <c r="G9" s="68">
        <v>0.853</v>
      </c>
      <c r="H9" s="113">
        <f t="shared" si="0"/>
        <v>-0.853</v>
      </c>
      <c r="I9" s="74"/>
      <c r="J9" s="75">
        <v>5.7</v>
      </c>
      <c r="K9" s="103">
        <f t="shared" si="2"/>
        <v>-5.7</v>
      </c>
      <c r="L9" s="170">
        <f t="shared" si="3"/>
      </c>
      <c r="M9" s="75">
        <f t="shared" si="4"/>
        <v>66.8229777256741</v>
      </c>
      <c r="N9" s="103" t="e">
        <f t="shared" si="6"/>
        <v>#VALUE!</v>
      </c>
    </row>
    <row r="10" spans="1:14" s="371" customFormat="1" ht="15">
      <c r="A10" s="77" t="s">
        <v>7</v>
      </c>
      <c r="B10" s="169">
        <v>254.639</v>
      </c>
      <c r="C10" s="271">
        <v>73</v>
      </c>
      <c r="D10" s="311">
        <f t="shared" si="1"/>
        <v>181.639</v>
      </c>
      <c r="E10" s="169">
        <v>152.8</v>
      </c>
      <c r="F10" s="75">
        <f t="shared" si="5"/>
        <v>84.12290312102577</v>
      </c>
      <c r="G10" s="68">
        <v>168</v>
      </c>
      <c r="H10" s="113">
        <f t="shared" si="0"/>
        <v>-15.199999999999989</v>
      </c>
      <c r="I10" s="74">
        <v>639.8</v>
      </c>
      <c r="J10" s="75">
        <v>891.5</v>
      </c>
      <c r="K10" s="103">
        <f t="shared" si="2"/>
        <v>-251.70000000000005</v>
      </c>
      <c r="L10" s="170">
        <f t="shared" si="3"/>
        <v>41.8717277486911</v>
      </c>
      <c r="M10" s="75">
        <f t="shared" si="4"/>
        <v>53.06547619047619</v>
      </c>
      <c r="N10" s="103">
        <f t="shared" si="6"/>
        <v>-11.19374844178509</v>
      </c>
    </row>
    <row r="11" spans="1:14" s="371" customFormat="1" ht="15" hidden="1">
      <c r="A11" s="77" t="s">
        <v>8</v>
      </c>
      <c r="B11" s="169"/>
      <c r="C11" s="271"/>
      <c r="D11" s="311">
        <f t="shared" si="1"/>
        <v>0</v>
      </c>
      <c r="E11" s="169"/>
      <c r="F11" s="75" t="e">
        <f t="shared" si="5"/>
        <v>#DIV/0!</v>
      </c>
      <c r="G11" s="68"/>
      <c r="H11" s="113">
        <f t="shared" si="0"/>
        <v>0</v>
      </c>
      <c r="I11" s="74"/>
      <c r="J11" s="75"/>
      <c r="K11" s="103">
        <f t="shared" si="2"/>
        <v>0</v>
      </c>
      <c r="L11" s="170">
        <f t="shared" si="3"/>
      </c>
      <c r="M11" s="75">
        <f t="shared" si="4"/>
      </c>
      <c r="N11" s="103" t="e">
        <f t="shared" si="6"/>
        <v>#VALUE!</v>
      </c>
    </row>
    <row r="12" spans="1:16" s="371" customFormat="1" ht="15">
      <c r="A12" s="77" t="s">
        <v>9</v>
      </c>
      <c r="B12" s="169">
        <v>3.109</v>
      </c>
      <c r="C12" s="271"/>
      <c r="D12" s="311">
        <f t="shared" si="1"/>
        <v>3.109</v>
      </c>
      <c r="E12" s="169">
        <v>0.2</v>
      </c>
      <c r="F12" s="75">
        <f t="shared" si="5"/>
        <v>6.43293663557414</v>
      </c>
      <c r="G12" s="68">
        <v>1.4</v>
      </c>
      <c r="H12" s="113">
        <f t="shared" si="0"/>
        <v>-1.2</v>
      </c>
      <c r="I12" s="74">
        <v>1.6</v>
      </c>
      <c r="J12" s="75">
        <v>10</v>
      </c>
      <c r="K12" s="103">
        <f t="shared" si="2"/>
        <v>-8.4</v>
      </c>
      <c r="L12" s="170">
        <f t="shared" si="3"/>
        <v>80</v>
      </c>
      <c r="M12" s="75">
        <f t="shared" si="4"/>
        <v>71.42857142857143</v>
      </c>
      <c r="N12" s="103">
        <f t="shared" si="6"/>
        <v>8.57142857142857</v>
      </c>
      <c r="O12" s="71"/>
      <c r="P12" s="71"/>
    </row>
    <row r="13" spans="1:14" s="371" customFormat="1" ht="15" hidden="1">
      <c r="A13" s="77" t="s">
        <v>10</v>
      </c>
      <c r="B13" s="169"/>
      <c r="C13" s="271"/>
      <c r="D13" s="311">
        <f t="shared" si="1"/>
        <v>0</v>
      </c>
      <c r="E13" s="169"/>
      <c r="F13" s="75" t="e">
        <f t="shared" si="5"/>
        <v>#DIV/0!</v>
      </c>
      <c r="G13" s="68"/>
      <c r="H13" s="113">
        <f t="shared" si="0"/>
        <v>0</v>
      </c>
      <c r="I13" s="74"/>
      <c r="J13" s="75"/>
      <c r="K13" s="103">
        <f t="shared" si="2"/>
        <v>0</v>
      </c>
      <c r="L13" s="170">
        <f t="shared" si="3"/>
      </c>
      <c r="M13" s="75">
        <f t="shared" si="4"/>
      </c>
      <c r="N13" s="103" t="e">
        <f t="shared" si="6"/>
        <v>#VALUE!</v>
      </c>
    </row>
    <row r="14" spans="1:14" s="371" customFormat="1" ht="15">
      <c r="A14" s="77" t="s">
        <v>11</v>
      </c>
      <c r="B14" s="169">
        <v>159.398</v>
      </c>
      <c r="C14" s="271"/>
      <c r="D14" s="311">
        <f t="shared" si="1"/>
        <v>159.398</v>
      </c>
      <c r="E14" s="169">
        <v>131</v>
      </c>
      <c r="F14" s="75">
        <f t="shared" si="5"/>
        <v>82.18421812067905</v>
      </c>
      <c r="G14" s="68">
        <v>123.5</v>
      </c>
      <c r="H14" s="113">
        <f t="shared" si="0"/>
        <v>7.5</v>
      </c>
      <c r="I14" s="74">
        <v>1095</v>
      </c>
      <c r="J14" s="75">
        <v>957.1</v>
      </c>
      <c r="K14" s="103">
        <f t="shared" si="2"/>
        <v>137.89999999999998</v>
      </c>
      <c r="L14" s="170">
        <f t="shared" si="3"/>
        <v>83.58778625954199</v>
      </c>
      <c r="M14" s="75">
        <f t="shared" si="4"/>
        <v>77.49797570850203</v>
      </c>
      <c r="N14" s="103">
        <f>L14-M14</f>
        <v>6.08981055103996</v>
      </c>
    </row>
    <row r="15" spans="1:14" s="371" customFormat="1" ht="15">
      <c r="A15" s="77" t="s">
        <v>12</v>
      </c>
      <c r="B15" s="169">
        <v>89.752</v>
      </c>
      <c r="C15" s="271"/>
      <c r="D15" s="311">
        <f t="shared" si="1"/>
        <v>89.752</v>
      </c>
      <c r="E15" s="169">
        <v>29.5</v>
      </c>
      <c r="F15" s="75">
        <f t="shared" si="5"/>
        <v>32.8683483376415</v>
      </c>
      <c r="G15" s="68">
        <v>60.6</v>
      </c>
      <c r="H15" s="113">
        <f t="shared" si="0"/>
        <v>-31.1</v>
      </c>
      <c r="I15" s="74">
        <v>200.1</v>
      </c>
      <c r="J15" s="75">
        <v>440.7</v>
      </c>
      <c r="K15" s="103">
        <f t="shared" si="2"/>
        <v>-240.6</v>
      </c>
      <c r="L15" s="170">
        <f t="shared" si="3"/>
        <v>67.83050847457628</v>
      </c>
      <c r="M15" s="75">
        <f t="shared" si="4"/>
        <v>72.72277227722772</v>
      </c>
      <c r="N15" s="103">
        <f aca="true" t="shared" si="7" ref="N15:N31">L15-M15</f>
        <v>-4.892263802651442</v>
      </c>
    </row>
    <row r="16" spans="1:14" s="371" customFormat="1" ht="15" hidden="1">
      <c r="A16" s="77" t="s">
        <v>92</v>
      </c>
      <c r="B16" s="169">
        <v>2.496</v>
      </c>
      <c r="C16" s="271"/>
      <c r="D16" s="311">
        <f t="shared" si="1"/>
        <v>2.496</v>
      </c>
      <c r="E16" s="169"/>
      <c r="F16" s="75">
        <f t="shared" si="5"/>
        <v>0</v>
      </c>
      <c r="G16" s="68"/>
      <c r="H16" s="113">
        <f t="shared" si="0"/>
        <v>0</v>
      </c>
      <c r="I16" s="74"/>
      <c r="J16" s="75"/>
      <c r="K16" s="103">
        <f t="shared" si="2"/>
        <v>0</v>
      </c>
      <c r="L16" s="170">
        <f t="shared" si="3"/>
      </c>
      <c r="M16" s="75">
        <f t="shared" si="4"/>
      </c>
      <c r="N16" s="103" t="e">
        <f t="shared" si="7"/>
        <v>#VALUE!</v>
      </c>
    </row>
    <row r="17" spans="1:14" s="371" customFormat="1" ht="15">
      <c r="A17" s="77" t="s">
        <v>13</v>
      </c>
      <c r="B17" s="169">
        <v>58.848</v>
      </c>
      <c r="C17" s="271">
        <v>0.57</v>
      </c>
      <c r="D17" s="311">
        <f t="shared" si="1"/>
        <v>58.278</v>
      </c>
      <c r="E17" s="169">
        <v>29.38</v>
      </c>
      <c r="F17" s="75">
        <f t="shared" si="5"/>
        <v>50.4135351247469</v>
      </c>
      <c r="G17" s="68">
        <v>33.9</v>
      </c>
      <c r="H17" s="113">
        <f t="shared" si="0"/>
        <v>-4.52</v>
      </c>
      <c r="I17" s="74">
        <v>227.2</v>
      </c>
      <c r="J17" s="75">
        <v>315.9</v>
      </c>
      <c r="K17" s="103">
        <f t="shared" si="2"/>
        <v>-88.69999999999999</v>
      </c>
      <c r="L17" s="170">
        <f t="shared" si="3"/>
        <v>77.33151803948263</v>
      </c>
      <c r="M17" s="75">
        <f t="shared" si="4"/>
        <v>93.1858407079646</v>
      </c>
      <c r="N17" s="103">
        <f t="shared" si="7"/>
        <v>-15.85432266848197</v>
      </c>
    </row>
    <row r="18" spans="1:14" s="371" customFormat="1" ht="15">
      <c r="A18" s="77" t="s">
        <v>14</v>
      </c>
      <c r="B18" s="169">
        <v>26.591</v>
      </c>
      <c r="C18" s="271">
        <v>0.32</v>
      </c>
      <c r="D18" s="311">
        <f t="shared" si="1"/>
        <v>26.271</v>
      </c>
      <c r="E18" s="169">
        <v>4.95</v>
      </c>
      <c r="F18" s="75">
        <f t="shared" si="5"/>
        <v>18.842069201781435</v>
      </c>
      <c r="G18" s="68">
        <v>20.1</v>
      </c>
      <c r="H18" s="113">
        <f t="shared" si="0"/>
        <v>-15.150000000000002</v>
      </c>
      <c r="I18" s="74">
        <v>28.3</v>
      </c>
      <c r="J18" s="75">
        <v>149.9</v>
      </c>
      <c r="K18" s="103">
        <f t="shared" si="2"/>
        <v>-121.60000000000001</v>
      </c>
      <c r="L18" s="170">
        <f t="shared" si="3"/>
        <v>57.17171717171717</v>
      </c>
      <c r="M18" s="75">
        <f t="shared" si="4"/>
        <v>74.57711442786069</v>
      </c>
      <c r="N18" s="103">
        <f t="shared" si="7"/>
        <v>-17.405397256143523</v>
      </c>
    </row>
    <row r="19" spans="1:14" s="371" customFormat="1" ht="15" hidden="1">
      <c r="A19" s="77" t="s">
        <v>15</v>
      </c>
      <c r="B19" s="169">
        <v>0.793</v>
      </c>
      <c r="C19" s="271">
        <v>0.2</v>
      </c>
      <c r="D19" s="311">
        <f t="shared" si="1"/>
        <v>0.593</v>
      </c>
      <c r="E19" s="169"/>
      <c r="F19" s="75">
        <f t="shared" si="5"/>
        <v>0</v>
      </c>
      <c r="G19" s="68"/>
      <c r="H19" s="113">
        <f t="shared" si="0"/>
        <v>0</v>
      </c>
      <c r="I19" s="96"/>
      <c r="J19" s="68"/>
      <c r="K19" s="103">
        <f t="shared" si="2"/>
        <v>0</v>
      </c>
      <c r="L19" s="170">
        <f t="shared" si="3"/>
      </c>
      <c r="M19" s="75">
        <f t="shared" si="4"/>
      </c>
      <c r="N19" s="103" t="e">
        <f>L19-M19</f>
        <v>#VALUE!</v>
      </c>
    </row>
    <row r="20" spans="1:14" s="371" customFormat="1" ht="15">
      <c r="A20" s="77" t="s">
        <v>16</v>
      </c>
      <c r="B20" s="169">
        <v>136.416</v>
      </c>
      <c r="C20" s="271">
        <v>0.22</v>
      </c>
      <c r="D20" s="311">
        <f>B20-C20</f>
        <v>136.196</v>
      </c>
      <c r="E20" s="169">
        <v>57</v>
      </c>
      <c r="F20" s="75">
        <f t="shared" si="5"/>
        <v>41.85144938177333</v>
      </c>
      <c r="G20" s="75">
        <v>76.4</v>
      </c>
      <c r="H20" s="113">
        <f t="shared" si="0"/>
        <v>-19.400000000000006</v>
      </c>
      <c r="I20" s="96">
        <v>381.3</v>
      </c>
      <c r="J20" s="68">
        <v>567.1</v>
      </c>
      <c r="K20" s="97">
        <f t="shared" si="2"/>
        <v>-185.8</v>
      </c>
      <c r="L20" s="170">
        <f t="shared" si="3"/>
        <v>66.89473684210527</v>
      </c>
      <c r="M20" s="75">
        <f t="shared" si="4"/>
        <v>74.22774869109946</v>
      </c>
      <c r="N20" s="97">
        <f t="shared" si="7"/>
        <v>-7.33301184899419</v>
      </c>
    </row>
    <row r="21" spans="1:14" s="371" customFormat="1" ht="15" hidden="1">
      <c r="A21" s="77" t="s">
        <v>17</v>
      </c>
      <c r="B21" s="169"/>
      <c r="C21" s="271"/>
      <c r="D21" s="311">
        <f t="shared" si="1"/>
        <v>0</v>
      </c>
      <c r="E21" s="169"/>
      <c r="F21" s="75" t="e">
        <f t="shared" si="5"/>
        <v>#DIV/0!</v>
      </c>
      <c r="G21" s="75"/>
      <c r="H21" s="113">
        <f t="shared" si="0"/>
        <v>0</v>
      </c>
      <c r="I21" s="96"/>
      <c r="J21" s="68"/>
      <c r="K21" s="97">
        <f t="shared" si="2"/>
        <v>0</v>
      </c>
      <c r="L21" s="170">
        <f t="shared" si="3"/>
      </c>
      <c r="M21" s="75">
        <f t="shared" si="4"/>
      </c>
      <c r="N21" s="97" t="e">
        <f t="shared" si="7"/>
        <v>#VALUE!</v>
      </c>
    </row>
    <row r="22" spans="1:14" s="371" customFormat="1" ht="15">
      <c r="A22" s="77" t="s">
        <v>18</v>
      </c>
      <c r="B22" s="169">
        <v>9.651</v>
      </c>
      <c r="C22" s="271"/>
      <c r="D22" s="311">
        <f t="shared" si="1"/>
        <v>9.651</v>
      </c>
      <c r="E22" s="169">
        <v>6.02</v>
      </c>
      <c r="F22" s="75">
        <f t="shared" si="5"/>
        <v>62.37695575588022</v>
      </c>
      <c r="G22" s="75">
        <v>3.8</v>
      </c>
      <c r="H22" s="113">
        <f t="shared" si="0"/>
        <v>2.2199999999999998</v>
      </c>
      <c r="I22" s="96">
        <v>37.53</v>
      </c>
      <c r="J22" s="68">
        <v>26</v>
      </c>
      <c r="K22" s="97">
        <f t="shared" si="2"/>
        <v>11.530000000000001</v>
      </c>
      <c r="L22" s="170">
        <f t="shared" si="3"/>
        <v>62.34219269102991</v>
      </c>
      <c r="M22" s="75">
        <f t="shared" si="4"/>
        <v>68.42105263157895</v>
      </c>
      <c r="N22" s="97">
        <f t="shared" si="7"/>
        <v>-6.078859940549037</v>
      </c>
    </row>
    <row r="23" spans="1:14" s="371" customFormat="1" ht="15.75" hidden="1">
      <c r="A23" s="77" t="s">
        <v>19</v>
      </c>
      <c r="B23" s="169"/>
      <c r="C23" s="271"/>
      <c r="D23" s="311">
        <f t="shared" si="1"/>
        <v>0</v>
      </c>
      <c r="E23" s="169"/>
      <c r="F23" s="75" t="e">
        <f t="shared" si="5"/>
        <v>#DIV/0!</v>
      </c>
      <c r="G23" s="75"/>
      <c r="H23" s="113">
        <f t="shared" si="0"/>
        <v>0</v>
      </c>
      <c r="I23" s="96"/>
      <c r="J23" s="68"/>
      <c r="K23" s="69">
        <f t="shared" si="2"/>
        <v>0</v>
      </c>
      <c r="L23" s="170">
        <f t="shared" si="3"/>
      </c>
      <c r="M23" s="75">
        <f t="shared" si="4"/>
      </c>
      <c r="N23" s="69" t="e">
        <f t="shared" si="7"/>
        <v>#VALUE!</v>
      </c>
    </row>
    <row r="24" spans="1:14" s="371" customFormat="1" ht="15.75" hidden="1">
      <c r="A24" s="77"/>
      <c r="B24" s="169">
        <v>999999999</v>
      </c>
      <c r="C24" s="271"/>
      <c r="D24" s="311">
        <f t="shared" si="1"/>
        <v>999999999</v>
      </c>
      <c r="E24" s="169"/>
      <c r="F24" s="75">
        <f t="shared" si="5"/>
        <v>0</v>
      </c>
      <c r="G24" s="75"/>
      <c r="H24" s="113"/>
      <c r="I24" s="96"/>
      <c r="J24" s="68"/>
      <c r="K24" s="69"/>
      <c r="L24" s="170">
        <f t="shared" si="3"/>
      </c>
      <c r="M24" s="75">
        <f t="shared" si="4"/>
      </c>
      <c r="N24" s="69" t="e">
        <f t="shared" si="7"/>
        <v>#VALUE!</v>
      </c>
    </row>
    <row r="25" spans="1:14" s="46" customFormat="1" ht="15.75">
      <c r="A25" s="165" t="s">
        <v>20</v>
      </c>
      <c r="B25" s="168">
        <v>9.189</v>
      </c>
      <c r="C25" s="301">
        <v>0</v>
      </c>
      <c r="D25" s="310">
        <f t="shared" si="1"/>
        <v>9.189</v>
      </c>
      <c r="E25" s="168">
        <f>SUM(E26:E35)-E29</f>
        <v>1.3</v>
      </c>
      <c r="F25" s="41">
        <f t="shared" si="5"/>
        <v>14.147350092501904</v>
      </c>
      <c r="G25" s="67">
        <v>7.9</v>
      </c>
      <c r="H25" s="112">
        <f t="shared" si="0"/>
        <v>-6.6000000000000005</v>
      </c>
      <c r="I25" s="175">
        <f>SUM(I26:I35)-I29</f>
        <v>9.7</v>
      </c>
      <c r="J25" s="67">
        <v>77.2</v>
      </c>
      <c r="K25" s="69">
        <f t="shared" si="2"/>
        <v>-67.5</v>
      </c>
      <c r="L25" s="173">
        <f t="shared" si="3"/>
        <v>74.61538461538461</v>
      </c>
      <c r="M25" s="41">
        <f t="shared" si="4"/>
        <v>97.72151898734178</v>
      </c>
      <c r="N25" s="103">
        <f t="shared" si="7"/>
        <v>-23.106134371957168</v>
      </c>
    </row>
    <row r="26" spans="1:14" s="371" customFormat="1" ht="15.75" hidden="1">
      <c r="A26" s="77" t="s">
        <v>61</v>
      </c>
      <c r="B26" s="169"/>
      <c r="C26" s="271"/>
      <c r="D26" s="311">
        <f t="shared" si="1"/>
        <v>0</v>
      </c>
      <c r="E26" s="169"/>
      <c r="F26" s="75" t="e">
        <f t="shared" si="5"/>
        <v>#DIV/0!</v>
      </c>
      <c r="G26" s="75"/>
      <c r="H26" s="113">
        <f t="shared" si="0"/>
        <v>0</v>
      </c>
      <c r="I26" s="74"/>
      <c r="J26" s="68"/>
      <c r="K26" s="69">
        <f t="shared" si="2"/>
        <v>0</v>
      </c>
      <c r="L26" s="170">
        <f t="shared" si="3"/>
      </c>
      <c r="M26" s="75">
        <f t="shared" si="4"/>
      </c>
      <c r="N26" s="69" t="e">
        <f t="shared" si="7"/>
        <v>#VALUE!</v>
      </c>
    </row>
    <row r="27" spans="1:14" s="371" customFormat="1" ht="15.75" hidden="1">
      <c r="A27" s="77" t="s">
        <v>21</v>
      </c>
      <c r="B27" s="169"/>
      <c r="C27" s="271"/>
      <c r="D27" s="311">
        <f t="shared" si="1"/>
        <v>0</v>
      </c>
      <c r="E27" s="169"/>
      <c r="F27" s="75" t="e">
        <f t="shared" si="5"/>
        <v>#DIV/0!</v>
      </c>
      <c r="G27" s="75"/>
      <c r="H27" s="113">
        <f t="shared" si="0"/>
        <v>0</v>
      </c>
      <c r="I27" s="74"/>
      <c r="J27" s="68"/>
      <c r="K27" s="69">
        <f t="shared" si="2"/>
        <v>0</v>
      </c>
      <c r="L27" s="170">
        <f t="shared" si="3"/>
      </c>
      <c r="M27" s="75">
        <f t="shared" si="4"/>
      </c>
      <c r="N27" s="69" t="e">
        <f t="shared" si="7"/>
        <v>#VALUE!</v>
      </c>
    </row>
    <row r="28" spans="1:14" s="371" customFormat="1" ht="15.75" hidden="1">
      <c r="A28" s="77" t="s">
        <v>22</v>
      </c>
      <c r="B28" s="169"/>
      <c r="C28" s="271"/>
      <c r="D28" s="311">
        <f t="shared" si="1"/>
        <v>0</v>
      </c>
      <c r="E28" s="169"/>
      <c r="F28" s="75" t="e">
        <f t="shared" si="5"/>
        <v>#DIV/0!</v>
      </c>
      <c r="G28" s="75"/>
      <c r="H28" s="113">
        <f t="shared" si="0"/>
        <v>0</v>
      </c>
      <c r="I28" s="74"/>
      <c r="J28" s="68"/>
      <c r="K28" s="69">
        <f t="shared" si="2"/>
        <v>0</v>
      </c>
      <c r="L28" s="170">
        <f t="shared" si="3"/>
      </c>
      <c r="M28" s="75">
        <f t="shared" si="4"/>
      </c>
      <c r="N28" s="69" t="e">
        <f t="shared" si="7"/>
        <v>#VALUE!</v>
      </c>
    </row>
    <row r="29" spans="1:14" s="371" customFormat="1" ht="15.75" hidden="1">
      <c r="A29" s="77" t="s">
        <v>62</v>
      </c>
      <c r="B29" s="169"/>
      <c r="C29" s="271"/>
      <c r="D29" s="311">
        <f t="shared" si="1"/>
        <v>0</v>
      </c>
      <c r="E29" s="169"/>
      <c r="F29" s="75" t="e">
        <f t="shared" si="5"/>
        <v>#DIV/0!</v>
      </c>
      <c r="G29" s="75"/>
      <c r="H29" s="113">
        <f t="shared" si="0"/>
        <v>0</v>
      </c>
      <c r="I29" s="74"/>
      <c r="J29" s="75"/>
      <c r="K29" s="69">
        <f t="shared" si="2"/>
        <v>0</v>
      </c>
      <c r="L29" s="170">
        <f t="shared" si="3"/>
      </c>
      <c r="M29" s="75">
        <f t="shared" si="4"/>
      </c>
      <c r="N29" s="69" t="e">
        <f t="shared" si="7"/>
        <v>#VALUE!</v>
      </c>
    </row>
    <row r="30" spans="1:14" s="371" customFormat="1" ht="15.75" hidden="1">
      <c r="A30" s="77" t="s">
        <v>23</v>
      </c>
      <c r="B30" s="169"/>
      <c r="C30" s="271"/>
      <c r="D30" s="311">
        <f t="shared" si="1"/>
        <v>0</v>
      </c>
      <c r="E30" s="169"/>
      <c r="F30" s="75" t="e">
        <f t="shared" si="5"/>
        <v>#DIV/0!</v>
      </c>
      <c r="G30" s="75"/>
      <c r="H30" s="113">
        <f t="shared" si="0"/>
        <v>0</v>
      </c>
      <c r="I30" s="74"/>
      <c r="J30" s="75"/>
      <c r="K30" s="69">
        <f t="shared" si="2"/>
        <v>0</v>
      </c>
      <c r="L30" s="170">
        <f t="shared" si="3"/>
      </c>
      <c r="M30" s="75">
        <f t="shared" si="4"/>
      </c>
      <c r="N30" s="69" t="e">
        <f t="shared" si="7"/>
        <v>#VALUE!</v>
      </c>
    </row>
    <row r="31" spans="1:14" s="371" customFormat="1" ht="15">
      <c r="A31" s="77" t="s">
        <v>24</v>
      </c>
      <c r="B31" s="169">
        <v>9.189</v>
      </c>
      <c r="C31" s="271"/>
      <c r="D31" s="311">
        <f t="shared" si="1"/>
        <v>9.189</v>
      </c>
      <c r="E31" s="169">
        <v>1.3</v>
      </c>
      <c r="F31" s="75">
        <f t="shared" si="5"/>
        <v>14.147350092501904</v>
      </c>
      <c r="G31" s="75">
        <v>7.9</v>
      </c>
      <c r="H31" s="113">
        <f t="shared" si="0"/>
        <v>-6.6000000000000005</v>
      </c>
      <c r="I31" s="74">
        <v>9.7</v>
      </c>
      <c r="J31" s="75">
        <v>77.2</v>
      </c>
      <c r="K31" s="97">
        <f t="shared" si="2"/>
        <v>-67.5</v>
      </c>
      <c r="L31" s="170">
        <f t="shared" si="3"/>
        <v>74.61538461538461</v>
      </c>
      <c r="M31" s="75">
        <f t="shared" si="4"/>
        <v>97.72151898734178</v>
      </c>
      <c r="N31" s="103">
        <f t="shared" si="7"/>
        <v>-23.106134371957168</v>
      </c>
    </row>
    <row r="32" spans="1:14" s="371" customFormat="1" ht="15.75" hidden="1">
      <c r="A32" s="77" t="s">
        <v>25</v>
      </c>
      <c r="B32" s="169"/>
      <c r="C32" s="271"/>
      <c r="D32" s="311">
        <f t="shared" si="1"/>
        <v>0</v>
      </c>
      <c r="E32" s="169"/>
      <c r="F32" s="75" t="e">
        <f t="shared" si="5"/>
        <v>#DIV/0!</v>
      </c>
      <c r="G32" s="75"/>
      <c r="H32" s="113">
        <f t="shared" si="0"/>
        <v>0</v>
      </c>
      <c r="I32" s="74"/>
      <c r="J32" s="75"/>
      <c r="K32" s="69">
        <f t="shared" si="2"/>
        <v>0</v>
      </c>
      <c r="L32" s="170">
        <f t="shared" si="3"/>
      </c>
      <c r="M32" s="75">
        <f t="shared" si="4"/>
      </c>
      <c r="N32" s="69" t="s">
        <v>100</v>
      </c>
    </row>
    <row r="33" spans="1:14" s="371" customFormat="1" ht="15.75" hidden="1">
      <c r="A33" s="77" t="s">
        <v>26</v>
      </c>
      <c r="B33" s="169"/>
      <c r="C33" s="271"/>
      <c r="D33" s="311">
        <f t="shared" si="1"/>
        <v>0</v>
      </c>
      <c r="E33" s="169"/>
      <c r="F33" s="75" t="e">
        <f t="shared" si="5"/>
        <v>#DIV/0!</v>
      </c>
      <c r="G33" s="75"/>
      <c r="H33" s="113">
        <f t="shared" si="0"/>
        <v>0</v>
      </c>
      <c r="I33" s="74"/>
      <c r="J33" s="75"/>
      <c r="K33" s="69">
        <f t="shared" si="2"/>
        <v>0</v>
      </c>
      <c r="L33" s="170">
        <f t="shared" si="3"/>
      </c>
      <c r="M33" s="75">
        <f t="shared" si="4"/>
      </c>
      <c r="N33" s="69" t="s">
        <v>100</v>
      </c>
    </row>
    <row r="34" spans="1:14" s="371" customFormat="1" ht="15.75" hidden="1">
      <c r="A34" s="77" t="s">
        <v>27</v>
      </c>
      <c r="B34" s="169"/>
      <c r="C34" s="271"/>
      <c r="D34" s="311">
        <f t="shared" si="1"/>
        <v>0</v>
      </c>
      <c r="E34" s="169"/>
      <c r="F34" s="75" t="e">
        <f t="shared" si="5"/>
        <v>#DIV/0!</v>
      </c>
      <c r="G34" s="75"/>
      <c r="H34" s="113">
        <f t="shared" si="0"/>
        <v>0</v>
      </c>
      <c r="I34" s="74"/>
      <c r="J34" s="75"/>
      <c r="K34" s="69">
        <f t="shared" si="2"/>
        <v>0</v>
      </c>
      <c r="L34" s="170">
        <f t="shared" si="3"/>
      </c>
      <c r="M34" s="75">
        <f t="shared" si="4"/>
      </c>
      <c r="N34" s="69" t="s">
        <v>100</v>
      </c>
    </row>
    <row r="35" spans="1:14" s="371" customFormat="1" ht="15.75" hidden="1">
      <c r="A35" s="77" t="s">
        <v>28</v>
      </c>
      <c r="B35" s="169"/>
      <c r="C35" s="271"/>
      <c r="D35" s="311">
        <f t="shared" si="1"/>
        <v>0</v>
      </c>
      <c r="E35" s="169"/>
      <c r="F35" s="75" t="e">
        <f t="shared" si="5"/>
        <v>#DIV/0!</v>
      </c>
      <c r="G35" s="75"/>
      <c r="H35" s="113">
        <f t="shared" si="0"/>
        <v>0</v>
      </c>
      <c r="I35" s="74"/>
      <c r="J35" s="75"/>
      <c r="K35" s="69">
        <f t="shared" si="2"/>
        <v>0</v>
      </c>
      <c r="L35" s="170">
        <f t="shared" si="3"/>
      </c>
      <c r="M35" s="75">
        <f t="shared" si="4"/>
      </c>
      <c r="N35" s="69" t="s">
        <v>100</v>
      </c>
    </row>
    <row r="36" spans="1:16" s="46" customFormat="1" ht="15.75">
      <c r="A36" s="165" t="s">
        <v>93</v>
      </c>
      <c r="B36" s="168">
        <v>1038.812</v>
      </c>
      <c r="C36" s="301">
        <f>SUM(C37:C44)</f>
        <v>13.9195</v>
      </c>
      <c r="D36" s="310">
        <f t="shared" si="1"/>
        <v>1024.8925</v>
      </c>
      <c r="E36" s="168">
        <f>SUM(E37:E44)</f>
        <v>943.0987</v>
      </c>
      <c r="F36" s="41">
        <f t="shared" si="5"/>
        <v>92.0192800708367</v>
      </c>
      <c r="G36" s="67">
        <v>923.8</v>
      </c>
      <c r="H36" s="112">
        <f t="shared" si="0"/>
        <v>19.298700000000053</v>
      </c>
      <c r="I36" s="175">
        <f>SUM(I37:I44)</f>
        <v>4318.402800000001</v>
      </c>
      <c r="J36" s="67">
        <v>4654.9</v>
      </c>
      <c r="K36" s="69">
        <f>I36-J36</f>
        <v>-336.4971999999989</v>
      </c>
      <c r="L36" s="173">
        <f t="shared" si="3"/>
        <v>45.789510684300595</v>
      </c>
      <c r="M36" s="41">
        <f t="shared" si="4"/>
        <v>50.38861225373458</v>
      </c>
      <c r="N36" s="102">
        <f>L36-M36</f>
        <v>-4.599101569433984</v>
      </c>
      <c r="O36" s="95"/>
      <c r="P36" s="95"/>
    </row>
    <row r="37" spans="1:14" s="371" customFormat="1" ht="15">
      <c r="A37" s="77" t="s">
        <v>63</v>
      </c>
      <c r="B37" s="169">
        <v>47.02</v>
      </c>
      <c r="C37" s="271">
        <v>0.8</v>
      </c>
      <c r="D37" s="311">
        <f t="shared" si="1"/>
        <v>46.220000000000006</v>
      </c>
      <c r="E37" s="169">
        <v>46.2</v>
      </c>
      <c r="F37" s="75">
        <f>E37/D37*100</f>
        <v>99.95672868887927</v>
      </c>
      <c r="G37" s="68">
        <v>40.8</v>
      </c>
      <c r="H37" s="214">
        <f t="shared" si="0"/>
        <v>5.400000000000006</v>
      </c>
      <c r="I37" s="96">
        <v>168</v>
      </c>
      <c r="J37" s="68">
        <v>164.7</v>
      </c>
      <c r="K37" s="97">
        <f t="shared" si="2"/>
        <v>3.3000000000000114</v>
      </c>
      <c r="L37" s="170">
        <f t="shared" si="3"/>
        <v>36.36363636363636</v>
      </c>
      <c r="M37" s="75">
        <f t="shared" si="4"/>
        <v>40.367647058823536</v>
      </c>
      <c r="N37" s="97">
        <f aca="true" t="shared" si="8" ref="N37:N100">L37-M37</f>
        <v>-4.004010695187176</v>
      </c>
    </row>
    <row r="38" spans="1:14" s="371" customFormat="1" ht="15" hidden="1">
      <c r="A38" s="77" t="s">
        <v>67</v>
      </c>
      <c r="B38" s="169">
        <v>0.123</v>
      </c>
      <c r="C38" s="271"/>
      <c r="D38" s="311">
        <f t="shared" si="1"/>
        <v>0.123</v>
      </c>
      <c r="E38" s="169"/>
      <c r="F38" s="75">
        <f t="shared" si="5"/>
        <v>0</v>
      </c>
      <c r="G38" s="68"/>
      <c r="H38" s="214">
        <f t="shared" si="0"/>
        <v>0</v>
      </c>
      <c r="I38" s="96"/>
      <c r="J38" s="68"/>
      <c r="K38" s="97">
        <f t="shared" si="2"/>
        <v>0</v>
      </c>
      <c r="L38" s="170">
        <f t="shared" si="3"/>
      </c>
      <c r="M38" s="75">
        <f t="shared" si="4"/>
      </c>
      <c r="N38" s="97" t="e">
        <f t="shared" si="8"/>
        <v>#VALUE!</v>
      </c>
    </row>
    <row r="39" spans="1:14" s="49" customFormat="1" ht="15">
      <c r="A39" s="166" t="s">
        <v>101</v>
      </c>
      <c r="B39" s="171">
        <v>3.948</v>
      </c>
      <c r="C39" s="215">
        <f>B39-2.8285</f>
        <v>1.1195</v>
      </c>
      <c r="D39" s="311">
        <f t="shared" si="1"/>
        <v>2.8285</v>
      </c>
      <c r="E39" s="171">
        <v>2.7987</v>
      </c>
      <c r="F39" s="75">
        <f t="shared" si="5"/>
        <v>98.94643804136469</v>
      </c>
      <c r="G39" s="99">
        <v>1</v>
      </c>
      <c r="H39" s="215">
        <f>E39-G39</f>
        <v>1.7987000000000002</v>
      </c>
      <c r="I39" s="176">
        <v>6.5028</v>
      </c>
      <c r="J39" s="99">
        <v>4.1</v>
      </c>
      <c r="K39" s="100">
        <f>I39-J39</f>
        <v>2.4028</v>
      </c>
      <c r="L39" s="170">
        <f t="shared" si="3"/>
        <v>23.235073426948226</v>
      </c>
      <c r="M39" s="75">
        <f t="shared" si="4"/>
        <v>41</v>
      </c>
      <c r="N39" s="100">
        <f>L39-M39</f>
        <v>-17.764926573051774</v>
      </c>
    </row>
    <row r="40" spans="1:14" s="371" customFormat="1" ht="15">
      <c r="A40" s="77" t="s">
        <v>30</v>
      </c>
      <c r="B40" s="169">
        <v>679.502</v>
      </c>
      <c r="C40" s="271">
        <v>1.3</v>
      </c>
      <c r="D40" s="311">
        <f t="shared" si="1"/>
        <v>678.202</v>
      </c>
      <c r="E40" s="169">
        <v>645.1</v>
      </c>
      <c r="F40" s="75">
        <f>E40/D40*100</f>
        <v>95.11915329061253</v>
      </c>
      <c r="G40" s="68">
        <v>619.5</v>
      </c>
      <c r="H40" s="214">
        <f>E40-G40</f>
        <v>25.600000000000023</v>
      </c>
      <c r="I40" s="96">
        <v>3295.8</v>
      </c>
      <c r="J40" s="68">
        <v>3518.7</v>
      </c>
      <c r="K40" s="100">
        <f>I40-J40</f>
        <v>-222.89999999999964</v>
      </c>
      <c r="L40" s="170">
        <f t="shared" si="3"/>
        <v>51.08975352658503</v>
      </c>
      <c r="M40" s="75">
        <f t="shared" si="4"/>
        <v>56.79903147699758</v>
      </c>
      <c r="N40" s="97">
        <f t="shared" si="8"/>
        <v>-5.709277950412549</v>
      </c>
    </row>
    <row r="41" spans="1:14" s="371" customFormat="1" ht="15" hidden="1">
      <c r="A41" s="77" t="s">
        <v>31</v>
      </c>
      <c r="B41" s="169">
        <v>999999999</v>
      </c>
      <c r="C41" s="271"/>
      <c r="D41" s="311">
        <f t="shared" si="1"/>
        <v>999999999</v>
      </c>
      <c r="E41" s="169"/>
      <c r="F41" s="75">
        <f t="shared" si="5"/>
        <v>0</v>
      </c>
      <c r="G41" s="68"/>
      <c r="H41" s="214">
        <f t="shared" si="0"/>
        <v>0</v>
      </c>
      <c r="I41" s="96"/>
      <c r="J41" s="68"/>
      <c r="K41" s="97">
        <f>I41-J41</f>
        <v>0</v>
      </c>
      <c r="L41" s="170">
        <f t="shared" si="3"/>
      </c>
      <c r="M41" s="75">
        <f t="shared" si="4"/>
      </c>
      <c r="N41" s="97" t="e">
        <f t="shared" si="8"/>
        <v>#VALUE!</v>
      </c>
    </row>
    <row r="42" spans="1:14" s="371" customFormat="1" ht="15">
      <c r="A42" s="77" t="s">
        <v>32</v>
      </c>
      <c r="B42" s="169">
        <v>71.108</v>
      </c>
      <c r="C42" s="271"/>
      <c r="D42" s="311">
        <f t="shared" si="1"/>
        <v>71.108</v>
      </c>
      <c r="E42" s="169">
        <v>38</v>
      </c>
      <c r="F42" s="75">
        <f t="shared" si="5"/>
        <v>53.43983799291219</v>
      </c>
      <c r="G42" s="68">
        <v>53.8</v>
      </c>
      <c r="H42" s="214">
        <f t="shared" si="0"/>
        <v>-15.799999999999997</v>
      </c>
      <c r="I42" s="96">
        <v>148.9</v>
      </c>
      <c r="J42" s="68">
        <v>221.4</v>
      </c>
      <c r="K42" s="97">
        <f t="shared" si="2"/>
        <v>-72.5</v>
      </c>
      <c r="L42" s="170">
        <f t="shared" si="3"/>
        <v>39.18421052631579</v>
      </c>
      <c r="M42" s="75">
        <f t="shared" si="4"/>
        <v>41.152416356877325</v>
      </c>
      <c r="N42" s="97">
        <f t="shared" si="8"/>
        <v>-1.968205830561537</v>
      </c>
    </row>
    <row r="43" spans="1:14" s="371" customFormat="1" ht="15">
      <c r="A43" s="77" t="s">
        <v>33</v>
      </c>
      <c r="B43" s="169">
        <v>237.038</v>
      </c>
      <c r="C43" s="271">
        <v>10.7</v>
      </c>
      <c r="D43" s="311">
        <f t="shared" si="1"/>
        <v>226.33800000000002</v>
      </c>
      <c r="E43" s="169">
        <v>211</v>
      </c>
      <c r="F43" s="75">
        <f t="shared" si="5"/>
        <v>93.22340923751203</v>
      </c>
      <c r="G43" s="68">
        <v>208.7</v>
      </c>
      <c r="H43" s="214">
        <f t="shared" si="0"/>
        <v>2.3000000000000114</v>
      </c>
      <c r="I43" s="96">
        <v>699.2</v>
      </c>
      <c r="J43" s="68">
        <v>746</v>
      </c>
      <c r="K43" s="97">
        <f t="shared" si="2"/>
        <v>-46.799999999999955</v>
      </c>
      <c r="L43" s="170">
        <f t="shared" si="3"/>
        <v>33.13744075829384</v>
      </c>
      <c r="M43" s="75">
        <f t="shared" si="4"/>
        <v>35.745088643986584</v>
      </c>
      <c r="N43" s="97">
        <f t="shared" si="8"/>
        <v>-2.6076478856927423</v>
      </c>
    </row>
    <row r="44" spans="1:14" s="371" customFormat="1" ht="15.75" customHeight="1" hidden="1">
      <c r="A44" s="77" t="s">
        <v>102</v>
      </c>
      <c r="B44" s="169"/>
      <c r="C44" s="271"/>
      <c r="D44" s="311">
        <f t="shared" si="1"/>
        <v>0</v>
      </c>
      <c r="E44" s="169"/>
      <c r="F44" s="75" t="e">
        <f t="shared" si="5"/>
        <v>#DIV/0!</v>
      </c>
      <c r="G44" s="68"/>
      <c r="H44" s="214">
        <f t="shared" si="0"/>
        <v>0</v>
      </c>
      <c r="I44" s="96"/>
      <c r="J44" s="68"/>
      <c r="K44" s="97"/>
      <c r="L44" s="170">
        <f t="shared" si="3"/>
      </c>
      <c r="M44" s="75">
        <f t="shared" si="4"/>
      </c>
      <c r="N44" s="69" t="e">
        <f>L44-M44</f>
        <v>#VALUE!</v>
      </c>
    </row>
    <row r="45" spans="1:14" s="46" customFormat="1" ht="15.75">
      <c r="A45" s="165" t="s">
        <v>98</v>
      </c>
      <c r="B45" s="168">
        <v>610.586</v>
      </c>
      <c r="C45" s="363">
        <f>SUM(C46:C52)</f>
        <v>22.734</v>
      </c>
      <c r="D45" s="310">
        <f t="shared" si="1"/>
        <v>587.852</v>
      </c>
      <c r="E45" s="172">
        <f>SUM(E46:E52)</f>
        <v>474.074</v>
      </c>
      <c r="F45" s="41">
        <f t="shared" si="5"/>
        <v>80.64512836564306</v>
      </c>
      <c r="G45" s="101">
        <v>449.29999999999995</v>
      </c>
      <c r="H45" s="112">
        <f t="shared" si="0"/>
        <v>24.774000000000058</v>
      </c>
      <c r="I45" s="177">
        <f>SUM(I46:I52)</f>
        <v>2279.5209999999997</v>
      </c>
      <c r="J45" s="101">
        <v>2859.2</v>
      </c>
      <c r="K45" s="69">
        <f>I45-J45</f>
        <v>-579.6790000000001</v>
      </c>
      <c r="L45" s="173">
        <f t="shared" si="3"/>
        <v>48.083653606820874</v>
      </c>
      <c r="M45" s="41">
        <f t="shared" si="4"/>
        <v>63.63676830625417</v>
      </c>
      <c r="N45" s="102">
        <f t="shared" si="8"/>
        <v>-15.553114699433294</v>
      </c>
    </row>
    <row r="46" spans="1:16" s="371" customFormat="1" ht="15">
      <c r="A46" s="77" t="s">
        <v>64</v>
      </c>
      <c r="B46" s="169">
        <v>16.007</v>
      </c>
      <c r="C46" s="271"/>
      <c r="D46" s="311">
        <f t="shared" si="1"/>
        <v>16.007</v>
      </c>
      <c r="E46" s="169">
        <v>16</v>
      </c>
      <c r="F46" s="75">
        <f t="shared" si="5"/>
        <v>99.95626913225463</v>
      </c>
      <c r="G46" s="68">
        <v>19</v>
      </c>
      <c r="H46" s="214">
        <f t="shared" si="0"/>
        <v>-3</v>
      </c>
      <c r="I46" s="96">
        <v>88.2</v>
      </c>
      <c r="J46" s="68">
        <v>81</v>
      </c>
      <c r="K46" s="97">
        <f t="shared" si="2"/>
        <v>7.200000000000003</v>
      </c>
      <c r="L46" s="170">
        <f t="shared" si="3"/>
        <v>55.125</v>
      </c>
      <c r="M46" s="75">
        <f t="shared" si="4"/>
        <v>42.631578947368425</v>
      </c>
      <c r="N46" s="103">
        <f t="shared" si="8"/>
        <v>12.493421052631575</v>
      </c>
      <c r="P46" s="371">
        <f>O46*E46/10</f>
        <v>0</v>
      </c>
    </row>
    <row r="47" spans="1:14" s="371" customFormat="1" ht="15">
      <c r="A47" s="77" t="s">
        <v>65</v>
      </c>
      <c r="B47" s="169">
        <v>19.687</v>
      </c>
      <c r="C47" s="271">
        <v>8.746</v>
      </c>
      <c r="D47" s="311">
        <f t="shared" si="1"/>
        <v>10.941</v>
      </c>
      <c r="E47" s="169">
        <v>0.7</v>
      </c>
      <c r="F47" s="75">
        <f t="shared" si="5"/>
        <v>6.39795265515035</v>
      </c>
      <c r="G47" s="68">
        <v>4.5</v>
      </c>
      <c r="H47" s="214">
        <f t="shared" si="0"/>
        <v>-3.8</v>
      </c>
      <c r="I47" s="96">
        <v>2.3</v>
      </c>
      <c r="J47" s="68">
        <v>19</v>
      </c>
      <c r="K47" s="97">
        <f t="shared" si="2"/>
        <v>-16.7</v>
      </c>
      <c r="L47" s="170">
        <f t="shared" si="3"/>
        <v>32.857142857142854</v>
      </c>
      <c r="M47" s="75">
        <f t="shared" si="4"/>
        <v>42.22222222222222</v>
      </c>
      <c r="N47" s="103">
        <f t="shared" si="8"/>
        <v>-9.365079365079367</v>
      </c>
    </row>
    <row r="48" spans="1:14" s="371" customFormat="1" ht="15">
      <c r="A48" s="77" t="s">
        <v>66</v>
      </c>
      <c r="B48" s="169">
        <v>153.033</v>
      </c>
      <c r="C48" s="271">
        <v>4.2</v>
      </c>
      <c r="D48" s="311">
        <f t="shared" si="1"/>
        <v>148.833</v>
      </c>
      <c r="E48" s="169">
        <v>138.7</v>
      </c>
      <c r="F48" s="75">
        <f t="shared" si="5"/>
        <v>93.19169807771125</v>
      </c>
      <c r="G48" s="68">
        <v>92.6</v>
      </c>
      <c r="H48" s="214">
        <f t="shared" si="0"/>
        <v>46.099999999999994</v>
      </c>
      <c r="I48" s="96">
        <v>748.5</v>
      </c>
      <c r="J48" s="68">
        <v>634.4</v>
      </c>
      <c r="K48" s="97">
        <f>I48-J48</f>
        <v>114.10000000000002</v>
      </c>
      <c r="L48" s="170">
        <f t="shared" si="3"/>
        <v>53.96539293439077</v>
      </c>
      <c r="M48" s="75">
        <f t="shared" si="4"/>
        <v>68.5097192224622</v>
      </c>
      <c r="N48" s="103">
        <f t="shared" si="8"/>
        <v>-14.544326288071424</v>
      </c>
    </row>
    <row r="49" spans="1:14" s="371" customFormat="1" ht="15">
      <c r="A49" s="77" t="s">
        <v>29</v>
      </c>
      <c r="B49" s="169">
        <v>69.457</v>
      </c>
      <c r="C49" s="271">
        <v>1.338</v>
      </c>
      <c r="D49" s="311">
        <f t="shared" si="1"/>
        <v>68.119</v>
      </c>
      <c r="E49" s="169">
        <v>36.299</v>
      </c>
      <c r="F49" s="75">
        <f t="shared" si="5"/>
        <v>53.28762900218735</v>
      </c>
      <c r="G49" s="68">
        <v>41</v>
      </c>
      <c r="H49" s="214">
        <f t="shared" si="0"/>
        <v>-4.7010000000000005</v>
      </c>
      <c r="I49" s="96">
        <v>178.674</v>
      </c>
      <c r="J49" s="68">
        <v>256.9</v>
      </c>
      <c r="K49" s="97">
        <f>I49-J49</f>
        <v>-78.22599999999997</v>
      </c>
      <c r="L49" s="170">
        <f t="shared" si="3"/>
        <v>49.22284360450702</v>
      </c>
      <c r="M49" s="75">
        <f t="shared" si="4"/>
        <v>62.65853658536585</v>
      </c>
      <c r="N49" s="103">
        <f t="shared" si="8"/>
        <v>-13.435692980858832</v>
      </c>
    </row>
    <row r="50" spans="1:14" s="371" customFormat="1" ht="15">
      <c r="A50" s="77" t="s">
        <v>68</v>
      </c>
      <c r="B50" s="169">
        <v>93.38</v>
      </c>
      <c r="C50" s="271">
        <v>8.45</v>
      </c>
      <c r="D50" s="311">
        <f t="shared" si="1"/>
        <v>84.92999999999999</v>
      </c>
      <c r="E50" s="169">
        <v>58.6</v>
      </c>
      <c r="F50" s="75">
        <f t="shared" si="5"/>
        <v>68.99799835158366</v>
      </c>
      <c r="G50" s="68">
        <v>86.8</v>
      </c>
      <c r="H50" s="214">
        <f t="shared" si="0"/>
        <v>-28.199999999999996</v>
      </c>
      <c r="I50" s="96">
        <v>244.1</v>
      </c>
      <c r="J50" s="68">
        <v>558.6</v>
      </c>
      <c r="K50" s="97">
        <f>I50-J50</f>
        <v>-314.5</v>
      </c>
      <c r="L50" s="170">
        <f t="shared" si="3"/>
        <v>41.655290102389074</v>
      </c>
      <c r="M50" s="75">
        <f t="shared" si="4"/>
        <v>64.35483870967742</v>
      </c>
      <c r="N50" s="103">
        <f t="shared" si="8"/>
        <v>-22.69954860728835</v>
      </c>
    </row>
    <row r="51" spans="1:14" s="371" customFormat="1" ht="15">
      <c r="A51" s="77" t="s">
        <v>69</v>
      </c>
      <c r="B51" s="169">
        <v>16.398</v>
      </c>
      <c r="C51" s="271"/>
      <c r="D51" s="311">
        <f t="shared" si="1"/>
        <v>16.398</v>
      </c>
      <c r="E51" s="169">
        <v>6.475</v>
      </c>
      <c r="F51" s="75">
        <f t="shared" si="5"/>
        <v>39.48652274667642</v>
      </c>
      <c r="G51" s="68">
        <v>5.3</v>
      </c>
      <c r="H51" s="214">
        <f t="shared" si="0"/>
        <v>1.1749999999999998</v>
      </c>
      <c r="I51" s="96">
        <v>13.247</v>
      </c>
      <c r="J51" s="68">
        <v>12.7</v>
      </c>
      <c r="K51" s="97">
        <f>I51-J51</f>
        <v>0.5470000000000006</v>
      </c>
      <c r="L51" s="170">
        <f t="shared" si="3"/>
        <v>20.45868725868726</v>
      </c>
      <c r="M51" s="75">
        <f t="shared" si="4"/>
        <v>23.962264150943398</v>
      </c>
      <c r="N51" s="103">
        <f t="shared" si="8"/>
        <v>-3.503576892256138</v>
      </c>
    </row>
    <row r="52" spans="1:14" s="371" customFormat="1" ht="15">
      <c r="A52" s="77" t="s">
        <v>95</v>
      </c>
      <c r="B52" s="169">
        <v>242.624</v>
      </c>
      <c r="C52" s="271"/>
      <c r="D52" s="311">
        <f t="shared" si="1"/>
        <v>242.624</v>
      </c>
      <c r="E52" s="169">
        <v>217.3</v>
      </c>
      <c r="F52" s="75">
        <f t="shared" si="5"/>
        <v>89.56245054075443</v>
      </c>
      <c r="G52" s="68">
        <v>200.1</v>
      </c>
      <c r="H52" s="214">
        <f t="shared" si="0"/>
        <v>17.200000000000017</v>
      </c>
      <c r="I52" s="96">
        <v>1004.5</v>
      </c>
      <c r="J52" s="68">
        <v>1296.6</v>
      </c>
      <c r="K52" s="97">
        <f>I52-J52</f>
        <v>-292.0999999999999</v>
      </c>
      <c r="L52" s="170">
        <f t="shared" si="3"/>
        <v>46.22641509433962</v>
      </c>
      <c r="M52" s="75">
        <f t="shared" si="4"/>
        <v>64.7976011994003</v>
      </c>
      <c r="N52" s="103">
        <f>L52-M52</f>
        <v>-18.571186105060683</v>
      </c>
    </row>
    <row r="53" spans="1:14" s="46" customFormat="1" ht="15.75">
      <c r="A53" s="43" t="s">
        <v>34</v>
      </c>
      <c r="B53" s="168">
        <v>404.097</v>
      </c>
      <c r="C53" s="114">
        <f>SUM(C54:C67)</f>
        <v>96.168</v>
      </c>
      <c r="D53" s="310">
        <f t="shared" si="1"/>
        <v>307.929</v>
      </c>
      <c r="E53" s="173">
        <f>SUM(E54:E67)</f>
        <v>156.242</v>
      </c>
      <c r="F53" s="41">
        <f t="shared" si="5"/>
        <v>50.73961854843162</v>
      </c>
      <c r="G53" s="41">
        <v>296.68999999999994</v>
      </c>
      <c r="H53" s="112">
        <f t="shared" si="0"/>
        <v>-140.44799999999995</v>
      </c>
      <c r="I53" s="44">
        <f>SUM(I54:I67)</f>
        <v>630.913</v>
      </c>
      <c r="J53" s="41">
        <v>1243.7999999999997</v>
      </c>
      <c r="K53" s="133">
        <f>SUM(K54:K67)</f>
        <v>-611.487</v>
      </c>
      <c r="L53" s="173">
        <f t="shared" si="3"/>
        <v>40.380499481573466</v>
      </c>
      <c r="M53" s="41">
        <f t="shared" si="4"/>
        <v>41.922545417776135</v>
      </c>
      <c r="N53" s="133">
        <f t="shared" si="8"/>
        <v>-1.542045936202669</v>
      </c>
    </row>
    <row r="54" spans="1:14" s="371" customFormat="1" ht="15">
      <c r="A54" s="72" t="s">
        <v>70</v>
      </c>
      <c r="B54" s="169">
        <v>17.828</v>
      </c>
      <c r="C54" s="271">
        <v>0.5</v>
      </c>
      <c r="D54" s="311">
        <f t="shared" si="1"/>
        <v>17.328</v>
      </c>
      <c r="E54" s="170">
        <v>15.34</v>
      </c>
      <c r="F54" s="75">
        <f t="shared" si="5"/>
        <v>88.52723915050785</v>
      </c>
      <c r="G54" s="75">
        <v>18.1</v>
      </c>
      <c r="H54" s="214">
        <f t="shared" si="0"/>
        <v>-2.7600000000000016</v>
      </c>
      <c r="I54" s="74">
        <v>58.69</v>
      </c>
      <c r="J54" s="75">
        <v>63</v>
      </c>
      <c r="K54" s="129">
        <f t="shared" si="2"/>
        <v>-4.310000000000002</v>
      </c>
      <c r="L54" s="170">
        <f t="shared" si="3"/>
        <v>38.259452411994786</v>
      </c>
      <c r="M54" s="75">
        <f t="shared" si="4"/>
        <v>34.80662983425414</v>
      </c>
      <c r="N54" s="129">
        <f t="shared" si="8"/>
        <v>3.4528225777406476</v>
      </c>
    </row>
    <row r="55" spans="1:14" s="371" customFormat="1" ht="15" hidden="1">
      <c r="A55" s="72" t="s">
        <v>71</v>
      </c>
      <c r="B55" s="169">
        <v>999999999</v>
      </c>
      <c r="C55" s="271"/>
      <c r="D55" s="311">
        <f t="shared" si="1"/>
        <v>999999999</v>
      </c>
      <c r="E55" s="170"/>
      <c r="F55" s="75">
        <f t="shared" si="5"/>
        <v>0</v>
      </c>
      <c r="G55" s="75"/>
      <c r="H55" s="214">
        <f t="shared" si="0"/>
        <v>0</v>
      </c>
      <c r="I55" s="74"/>
      <c r="J55" s="75"/>
      <c r="K55" s="129">
        <f t="shared" si="2"/>
        <v>0</v>
      </c>
      <c r="L55" s="170">
        <f t="shared" si="3"/>
      </c>
      <c r="M55" s="75">
        <f t="shared" si="4"/>
      </c>
      <c r="N55" s="129" t="e">
        <f t="shared" si="8"/>
        <v>#VALUE!</v>
      </c>
    </row>
    <row r="56" spans="1:14" s="371" customFormat="1" ht="15">
      <c r="A56" s="72" t="s">
        <v>72</v>
      </c>
      <c r="B56" s="169">
        <v>31.797</v>
      </c>
      <c r="C56" s="271">
        <v>15</v>
      </c>
      <c r="D56" s="311">
        <f t="shared" si="1"/>
        <v>16.797</v>
      </c>
      <c r="E56" s="170">
        <v>8.59</v>
      </c>
      <c r="F56" s="75">
        <f t="shared" si="5"/>
        <v>51.140084538905754</v>
      </c>
      <c r="G56" s="75">
        <v>23.2</v>
      </c>
      <c r="H56" s="214">
        <f t="shared" si="0"/>
        <v>-14.61</v>
      </c>
      <c r="I56" s="74">
        <v>44.851</v>
      </c>
      <c r="J56" s="75">
        <v>192.4</v>
      </c>
      <c r="K56" s="129">
        <f t="shared" si="2"/>
        <v>-147.549</v>
      </c>
      <c r="L56" s="170">
        <f t="shared" si="3"/>
        <v>52.21303841676367</v>
      </c>
      <c r="M56" s="75">
        <f t="shared" si="4"/>
        <v>82.93103448275863</v>
      </c>
      <c r="N56" s="129">
        <f t="shared" si="8"/>
        <v>-30.71799606599496</v>
      </c>
    </row>
    <row r="57" spans="1:14" s="371" customFormat="1" ht="15">
      <c r="A57" s="72" t="s">
        <v>73</v>
      </c>
      <c r="B57" s="169">
        <v>78.866</v>
      </c>
      <c r="C57" s="271">
        <v>44</v>
      </c>
      <c r="D57" s="311">
        <f t="shared" si="1"/>
        <v>34.866</v>
      </c>
      <c r="E57" s="170">
        <v>23.1</v>
      </c>
      <c r="F57" s="75">
        <f t="shared" si="5"/>
        <v>66.25365685768371</v>
      </c>
      <c r="G57" s="75">
        <v>94.4</v>
      </c>
      <c r="H57" s="214">
        <f t="shared" si="0"/>
        <v>-71.30000000000001</v>
      </c>
      <c r="I57" s="74">
        <v>89</v>
      </c>
      <c r="J57" s="75">
        <v>301.4</v>
      </c>
      <c r="K57" s="129">
        <f t="shared" si="2"/>
        <v>-212.39999999999998</v>
      </c>
      <c r="L57" s="170">
        <f t="shared" si="3"/>
        <v>38.52813852813853</v>
      </c>
      <c r="M57" s="75">
        <f t="shared" si="4"/>
        <v>31.92796610169491</v>
      </c>
      <c r="N57" s="129">
        <f t="shared" si="8"/>
        <v>6.600172426443617</v>
      </c>
    </row>
    <row r="58" spans="1:14" s="371" customFormat="1" ht="15" hidden="1">
      <c r="A58" s="72" t="s">
        <v>74</v>
      </c>
      <c r="B58" s="169">
        <v>999999999</v>
      </c>
      <c r="C58" s="271"/>
      <c r="D58" s="311">
        <f t="shared" si="1"/>
        <v>999999999</v>
      </c>
      <c r="E58" s="170"/>
      <c r="F58" s="75">
        <f t="shared" si="5"/>
        <v>0</v>
      </c>
      <c r="G58" s="75"/>
      <c r="H58" s="214">
        <f t="shared" si="0"/>
        <v>0</v>
      </c>
      <c r="I58" s="74"/>
      <c r="J58" s="75"/>
      <c r="K58" s="129">
        <f t="shared" si="2"/>
        <v>0</v>
      </c>
      <c r="L58" s="170">
        <f t="shared" si="3"/>
      </c>
      <c r="M58" s="75">
        <f t="shared" si="4"/>
      </c>
      <c r="N58" s="129" t="e">
        <f t="shared" si="8"/>
        <v>#VALUE!</v>
      </c>
    </row>
    <row r="59" spans="1:14" s="371" customFormat="1" ht="15">
      <c r="A59" s="72" t="s">
        <v>35</v>
      </c>
      <c r="B59" s="169">
        <v>3.194</v>
      </c>
      <c r="C59" s="271">
        <v>1.125</v>
      </c>
      <c r="D59" s="311">
        <f t="shared" si="1"/>
        <v>2.069</v>
      </c>
      <c r="E59" s="170">
        <v>0.08</v>
      </c>
      <c r="F59" s="75">
        <f t="shared" si="5"/>
        <v>3.8666022232962782</v>
      </c>
      <c r="G59" s="75">
        <v>2.6</v>
      </c>
      <c r="H59" s="214">
        <f t="shared" si="0"/>
        <v>-2.52</v>
      </c>
      <c r="I59" s="74">
        <v>0.6</v>
      </c>
      <c r="J59" s="75">
        <v>12.9</v>
      </c>
      <c r="K59" s="129">
        <f t="shared" si="2"/>
        <v>-12.3</v>
      </c>
      <c r="L59" s="170">
        <f t="shared" si="3"/>
        <v>75</v>
      </c>
      <c r="M59" s="75">
        <f t="shared" si="4"/>
        <v>49.61538461538461</v>
      </c>
      <c r="N59" s="129">
        <f t="shared" si="8"/>
        <v>25.384615384615387</v>
      </c>
    </row>
    <row r="60" spans="1:14" s="371" customFormat="1" ht="15" hidden="1">
      <c r="A60" s="72" t="s">
        <v>94</v>
      </c>
      <c r="B60" s="169"/>
      <c r="C60" s="271"/>
      <c r="D60" s="311">
        <f t="shared" si="1"/>
        <v>0</v>
      </c>
      <c r="E60" s="170"/>
      <c r="F60" s="75" t="e">
        <f t="shared" si="5"/>
        <v>#DIV/0!</v>
      </c>
      <c r="G60" s="75"/>
      <c r="H60" s="214">
        <f>E60-G60</f>
        <v>0</v>
      </c>
      <c r="I60" s="74"/>
      <c r="J60" s="75"/>
      <c r="K60" s="129">
        <f>I60-J60</f>
        <v>0</v>
      </c>
      <c r="L60" s="170">
        <f t="shared" si="3"/>
      </c>
      <c r="M60" s="75">
        <f t="shared" si="4"/>
      </c>
      <c r="N60" s="129" t="e">
        <f>L60-M60</f>
        <v>#VALUE!</v>
      </c>
    </row>
    <row r="61" spans="1:14" s="371" customFormat="1" ht="15" hidden="1">
      <c r="A61" s="72" t="s">
        <v>36</v>
      </c>
      <c r="B61" s="169">
        <v>0.293</v>
      </c>
      <c r="C61" s="271">
        <v>0.293</v>
      </c>
      <c r="D61" s="311">
        <f t="shared" si="1"/>
        <v>0</v>
      </c>
      <c r="E61" s="170"/>
      <c r="F61" s="75" t="e">
        <f t="shared" si="5"/>
        <v>#DIV/0!</v>
      </c>
      <c r="G61" s="75"/>
      <c r="H61" s="214">
        <f t="shared" si="0"/>
        <v>0</v>
      </c>
      <c r="I61" s="74"/>
      <c r="J61" s="75"/>
      <c r="K61" s="129">
        <f t="shared" si="2"/>
        <v>0</v>
      </c>
      <c r="L61" s="170">
        <f t="shared" si="3"/>
      </c>
      <c r="M61" s="75">
        <f t="shared" si="4"/>
      </c>
      <c r="N61" s="129" t="e">
        <f t="shared" si="8"/>
        <v>#VALUE!</v>
      </c>
    </row>
    <row r="62" spans="1:14" s="371" customFormat="1" ht="15">
      <c r="A62" s="72" t="s">
        <v>75</v>
      </c>
      <c r="B62" s="169">
        <v>16.236</v>
      </c>
      <c r="C62" s="271">
        <v>8</v>
      </c>
      <c r="D62" s="311">
        <f t="shared" si="1"/>
        <v>8.236</v>
      </c>
      <c r="E62" s="170">
        <v>2.9</v>
      </c>
      <c r="F62" s="75">
        <f t="shared" si="5"/>
        <v>35.2112676056338</v>
      </c>
      <c r="G62" s="75">
        <v>12.822</v>
      </c>
      <c r="H62" s="214">
        <f t="shared" si="0"/>
        <v>-9.921999999999999</v>
      </c>
      <c r="I62" s="74">
        <v>7.8</v>
      </c>
      <c r="J62" s="75">
        <v>83.4</v>
      </c>
      <c r="K62" s="129">
        <f t="shared" si="2"/>
        <v>-75.60000000000001</v>
      </c>
      <c r="L62" s="170">
        <f t="shared" si="3"/>
        <v>26.896551724137932</v>
      </c>
      <c r="M62" s="75">
        <f t="shared" si="4"/>
        <v>65.04445484323819</v>
      </c>
      <c r="N62" s="129">
        <f t="shared" si="8"/>
        <v>-38.14790311910025</v>
      </c>
    </row>
    <row r="63" spans="1:14" s="371" customFormat="1" ht="15">
      <c r="A63" s="72" t="s">
        <v>37</v>
      </c>
      <c r="B63" s="169">
        <v>45.663</v>
      </c>
      <c r="C63" s="271">
        <v>3.4</v>
      </c>
      <c r="D63" s="311">
        <f t="shared" si="1"/>
        <v>42.263</v>
      </c>
      <c r="E63" s="170">
        <v>17.2</v>
      </c>
      <c r="F63" s="75">
        <f t="shared" si="5"/>
        <v>40.697536852566074</v>
      </c>
      <c r="G63" s="75">
        <v>27.6</v>
      </c>
      <c r="H63" s="214">
        <f t="shared" si="0"/>
        <v>-10.400000000000002</v>
      </c>
      <c r="I63" s="74">
        <v>30.4</v>
      </c>
      <c r="J63" s="75">
        <v>53.1</v>
      </c>
      <c r="K63" s="129">
        <f t="shared" si="2"/>
        <v>-22.700000000000003</v>
      </c>
      <c r="L63" s="170">
        <f t="shared" si="3"/>
        <v>17.674418604651162</v>
      </c>
      <c r="M63" s="75">
        <f t="shared" si="4"/>
        <v>19.23913043478261</v>
      </c>
      <c r="N63" s="129">
        <f t="shared" si="8"/>
        <v>-1.564711830131447</v>
      </c>
    </row>
    <row r="64" spans="1:14" s="371" customFormat="1" ht="15">
      <c r="A64" s="72" t="s">
        <v>38</v>
      </c>
      <c r="B64" s="169">
        <v>50.241</v>
      </c>
      <c r="C64" s="271">
        <v>15.5</v>
      </c>
      <c r="D64" s="311">
        <f t="shared" si="1"/>
        <v>34.741</v>
      </c>
      <c r="E64" s="170">
        <v>16.8</v>
      </c>
      <c r="F64" s="75">
        <f t="shared" si="5"/>
        <v>48.35784807576063</v>
      </c>
      <c r="G64" s="75">
        <v>23.2</v>
      </c>
      <c r="H64" s="214">
        <f t="shared" si="0"/>
        <v>-6.399999999999999</v>
      </c>
      <c r="I64" s="74">
        <v>130.8</v>
      </c>
      <c r="J64" s="75">
        <v>170.5</v>
      </c>
      <c r="K64" s="129">
        <f t="shared" si="2"/>
        <v>-39.69999999999999</v>
      </c>
      <c r="L64" s="170">
        <f t="shared" si="3"/>
        <v>77.85714285714286</v>
      </c>
      <c r="M64" s="75">
        <f t="shared" si="4"/>
        <v>73.49137931034483</v>
      </c>
      <c r="N64" s="129">
        <f t="shared" si="8"/>
        <v>4.365763546798036</v>
      </c>
    </row>
    <row r="65" spans="1:14" s="371" customFormat="1" ht="15">
      <c r="A65" s="77" t="s">
        <v>39</v>
      </c>
      <c r="B65" s="169">
        <v>42.358</v>
      </c>
      <c r="C65" s="271">
        <v>7.85</v>
      </c>
      <c r="D65" s="311">
        <f t="shared" si="1"/>
        <v>34.507999999999996</v>
      </c>
      <c r="E65" s="170">
        <v>12.5</v>
      </c>
      <c r="F65" s="75">
        <f t="shared" si="5"/>
        <v>36.223484409412315</v>
      </c>
      <c r="G65" s="75">
        <v>30.5</v>
      </c>
      <c r="H65" s="214">
        <f t="shared" si="0"/>
        <v>-18</v>
      </c>
      <c r="I65" s="74">
        <v>37.7</v>
      </c>
      <c r="J65" s="75">
        <v>99.4</v>
      </c>
      <c r="K65" s="129">
        <f t="shared" si="2"/>
        <v>-61.7</v>
      </c>
      <c r="L65" s="170">
        <f t="shared" si="3"/>
        <v>30.16</v>
      </c>
      <c r="M65" s="75">
        <f t="shared" si="4"/>
        <v>32.59016393442623</v>
      </c>
      <c r="N65" s="129">
        <f t="shared" si="8"/>
        <v>-2.430163934426229</v>
      </c>
    </row>
    <row r="66" spans="1:14" s="371" customFormat="1" ht="15">
      <c r="A66" s="77" t="s">
        <v>40</v>
      </c>
      <c r="B66" s="169">
        <v>107.422</v>
      </c>
      <c r="C66" s="271">
        <v>0.5</v>
      </c>
      <c r="D66" s="311">
        <f t="shared" si="1"/>
        <v>106.922</v>
      </c>
      <c r="E66" s="169">
        <v>56.8</v>
      </c>
      <c r="F66" s="75">
        <f t="shared" si="5"/>
        <v>53.122837208432315</v>
      </c>
      <c r="G66" s="68">
        <v>57.4</v>
      </c>
      <c r="H66" s="214">
        <f t="shared" si="0"/>
        <v>-0.6000000000000014</v>
      </c>
      <c r="I66" s="96">
        <v>212.9</v>
      </c>
      <c r="J66" s="68">
        <v>244.7</v>
      </c>
      <c r="K66" s="129">
        <f t="shared" si="2"/>
        <v>-31.799999999999983</v>
      </c>
      <c r="L66" s="170">
        <f t="shared" si="3"/>
        <v>37.482394366197184</v>
      </c>
      <c r="M66" s="75">
        <f t="shared" si="4"/>
        <v>42.63066202090592</v>
      </c>
      <c r="N66" s="129">
        <f t="shared" si="8"/>
        <v>-5.148267654708739</v>
      </c>
    </row>
    <row r="67" spans="1:14" s="371" customFormat="1" ht="15">
      <c r="A67" s="72" t="s">
        <v>41</v>
      </c>
      <c r="B67" s="169">
        <v>9.981</v>
      </c>
      <c r="C67" s="271"/>
      <c r="D67" s="311">
        <f t="shared" si="1"/>
        <v>9.981</v>
      </c>
      <c r="E67" s="170">
        <v>2.932</v>
      </c>
      <c r="F67" s="75">
        <f t="shared" si="5"/>
        <v>29.37581404668871</v>
      </c>
      <c r="G67" s="75">
        <v>6.5</v>
      </c>
      <c r="H67" s="214">
        <f t="shared" si="0"/>
        <v>-3.568</v>
      </c>
      <c r="I67" s="74">
        <v>18.172</v>
      </c>
      <c r="J67" s="75">
        <v>21.6</v>
      </c>
      <c r="K67" s="129">
        <f t="shared" si="2"/>
        <v>-3.428000000000001</v>
      </c>
      <c r="L67" s="170">
        <f t="shared" si="3"/>
        <v>61.97817189631651</v>
      </c>
      <c r="M67" s="75">
        <f t="shared" si="4"/>
        <v>33.23076923076923</v>
      </c>
      <c r="N67" s="129">
        <f t="shared" si="8"/>
        <v>28.747402665547277</v>
      </c>
    </row>
    <row r="68" spans="1:14" s="46" customFormat="1" ht="15.75">
      <c r="A68" s="43" t="s">
        <v>76</v>
      </c>
      <c r="B68" s="168">
        <v>5.415</v>
      </c>
      <c r="C68" s="114">
        <f>SUM(C69:C74)-C72-C73</f>
        <v>2.9</v>
      </c>
      <c r="D68" s="310">
        <f t="shared" si="1"/>
        <v>2.515</v>
      </c>
      <c r="E68" s="173">
        <f>SUM(E69:E74)-E72-E73</f>
        <v>2.4650000000000003</v>
      </c>
      <c r="F68" s="41">
        <f t="shared" si="5"/>
        <v>98.01192842942346</v>
      </c>
      <c r="G68" s="41">
        <v>4.6</v>
      </c>
      <c r="H68" s="112">
        <f t="shared" si="0"/>
        <v>-2.1349999999999993</v>
      </c>
      <c r="I68" s="44">
        <f>SUM(I69:I74)-I72-I73</f>
        <v>9.9</v>
      </c>
      <c r="J68" s="41">
        <v>13.7</v>
      </c>
      <c r="K68" s="133">
        <f t="shared" si="2"/>
        <v>-3.799999999999999</v>
      </c>
      <c r="L68" s="173">
        <f t="shared" si="3"/>
        <v>40.16227180527383</v>
      </c>
      <c r="M68" s="41">
        <f t="shared" si="4"/>
        <v>29.782608695652172</v>
      </c>
      <c r="N68" s="133">
        <f t="shared" si="8"/>
        <v>10.37966310962166</v>
      </c>
    </row>
    <row r="69" spans="1:14" s="371" customFormat="1" ht="15">
      <c r="A69" s="72" t="s">
        <v>77</v>
      </c>
      <c r="B69" s="169">
        <v>999999999</v>
      </c>
      <c r="C69" s="271"/>
      <c r="D69" s="311">
        <v>0.5</v>
      </c>
      <c r="E69" s="170">
        <v>0.5</v>
      </c>
      <c r="F69" s="75">
        <f t="shared" si="5"/>
        <v>100</v>
      </c>
      <c r="G69" s="75">
        <v>0.5</v>
      </c>
      <c r="H69" s="113">
        <f t="shared" si="0"/>
        <v>0</v>
      </c>
      <c r="I69" s="74">
        <v>1</v>
      </c>
      <c r="J69" s="75">
        <v>1.1</v>
      </c>
      <c r="K69" s="129">
        <f t="shared" si="2"/>
        <v>-0.10000000000000009</v>
      </c>
      <c r="L69" s="170">
        <f t="shared" si="3"/>
        <v>20</v>
      </c>
      <c r="M69" s="75">
        <f t="shared" si="4"/>
        <v>22</v>
      </c>
      <c r="N69" s="129">
        <f t="shared" si="8"/>
        <v>-2</v>
      </c>
    </row>
    <row r="70" spans="1:14" s="371" customFormat="1" ht="15.75" hidden="1">
      <c r="A70" s="72" t="s">
        <v>42</v>
      </c>
      <c r="B70" s="169"/>
      <c r="C70" s="271"/>
      <c r="D70" s="311">
        <f aca="true" t="shared" si="9" ref="D70:D101">B70-C70</f>
        <v>0</v>
      </c>
      <c r="E70" s="170"/>
      <c r="F70" s="75" t="e">
        <f aca="true" t="shared" si="10" ref="F70:F101">E70/D70*100</f>
        <v>#DIV/0!</v>
      </c>
      <c r="G70" s="75"/>
      <c r="H70" s="112">
        <f t="shared" si="0"/>
        <v>0</v>
      </c>
      <c r="I70" s="74"/>
      <c r="J70" s="75"/>
      <c r="K70" s="129">
        <f aca="true" t="shared" si="11" ref="K70:K102">I70-J70</f>
        <v>0</v>
      </c>
      <c r="L70" s="170">
        <f aca="true" t="shared" si="12" ref="L70:L101">IF(E70&gt;0,I70/E70*10,"")</f>
      </c>
      <c r="M70" s="75">
        <f aca="true" t="shared" si="13" ref="M70:M101">IF(G70&gt;0,J70/G70*10,"")</f>
      </c>
      <c r="N70" s="129" t="e">
        <f t="shared" si="8"/>
        <v>#VALUE!</v>
      </c>
    </row>
    <row r="71" spans="1:14" s="371" customFormat="1" ht="15.75" hidden="1">
      <c r="A71" s="72" t="s">
        <v>43</v>
      </c>
      <c r="B71" s="169">
        <v>999999999</v>
      </c>
      <c r="C71" s="271"/>
      <c r="D71" s="311">
        <f t="shared" si="9"/>
        <v>999999999</v>
      </c>
      <c r="E71" s="170"/>
      <c r="F71" s="75">
        <f t="shared" si="10"/>
        <v>0</v>
      </c>
      <c r="G71" s="75"/>
      <c r="H71" s="112">
        <f aca="true" t="shared" si="14" ref="H71:H102">E71-G71</f>
        <v>0</v>
      </c>
      <c r="I71" s="74"/>
      <c r="J71" s="75"/>
      <c r="K71" s="129">
        <f t="shared" si="11"/>
        <v>0</v>
      </c>
      <c r="L71" s="170">
        <f t="shared" si="12"/>
      </c>
      <c r="M71" s="75">
        <f t="shared" si="13"/>
      </c>
      <c r="N71" s="129" t="e">
        <f t="shared" si="8"/>
        <v>#VALUE!</v>
      </c>
    </row>
    <row r="72" spans="1:14" s="371" customFormat="1" ht="15.75" hidden="1">
      <c r="A72" s="72" t="s">
        <v>78</v>
      </c>
      <c r="B72" s="169"/>
      <c r="C72" s="271"/>
      <c r="D72" s="311">
        <f t="shared" si="9"/>
        <v>0</v>
      </c>
      <c r="E72" s="170"/>
      <c r="F72" s="75" t="e">
        <f t="shared" si="10"/>
        <v>#DIV/0!</v>
      </c>
      <c r="G72" s="75"/>
      <c r="H72" s="112">
        <f t="shared" si="14"/>
        <v>0</v>
      </c>
      <c r="I72" s="74"/>
      <c r="J72" s="75"/>
      <c r="K72" s="129">
        <f t="shared" si="11"/>
        <v>0</v>
      </c>
      <c r="L72" s="170">
        <f t="shared" si="12"/>
      </c>
      <c r="M72" s="75">
        <f t="shared" si="13"/>
      </c>
      <c r="N72" s="129" t="e">
        <f t="shared" si="8"/>
        <v>#VALUE!</v>
      </c>
    </row>
    <row r="73" spans="1:14" s="371" customFormat="1" ht="15.75" hidden="1">
      <c r="A73" s="72" t="s">
        <v>79</v>
      </c>
      <c r="B73" s="169"/>
      <c r="C73" s="271"/>
      <c r="D73" s="311">
        <f t="shared" si="9"/>
        <v>0</v>
      </c>
      <c r="E73" s="170"/>
      <c r="F73" s="75" t="e">
        <f t="shared" si="10"/>
        <v>#DIV/0!</v>
      </c>
      <c r="G73" s="75"/>
      <c r="H73" s="112">
        <f t="shared" si="14"/>
        <v>0</v>
      </c>
      <c r="I73" s="74"/>
      <c r="J73" s="75"/>
      <c r="K73" s="129">
        <f t="shared" si="11"/>
        <v>0</v>
      </c>
      <c r="L73" s="170">
        <f t="shared" si="12"/>
      </c>
      <c r="M73" s="75">
        <f t="shared" si="13"/>
      </c>
      <c r="N73" s="129" t="e">
        <f t="shared" si="8"/>
        <v>#VALUE!</v>
      </c>
    </row>
    <row r="74" spans="1:14" s="371" customFormat="1" ht="15">
      <c r="A74" s="72" t="s">
        <v>44</v>
      </c>
      <c r="B74" s="169">
        <v>4.865</v>
      </c>
      <c r="C74" s="271">
        <v>2.9</v>
      </c>
      <c r="D74" s="311">
        <f t="shared" si="9"/>
        <v>1.9650000000000003</v>
      </c>
      <c r="E74" s="170">
        <v>1.9650000000000003</v>
      </c>
      <c r="F74" s="75">
        <f t="shared" si="10"/>
        <v>100</v>
      </c>
      <c r="G74" s="75">
        <v>4.1</v>
      </c>
      <c r="H74" s="214">
        <f t="shared" si="14"/>
        <v>-2.1349999999999993</v>
      </c>
      <c r="I74" s="74">
        <v>8.9</v>
      </c>
      <c r="J74" s="75">
        <v>12.6</v>
      </c>
      <c r="K74" s="129">
        <f t="shared" si="11"/>
        <v>-3.6999999999999993</v>
      </c>
      <c r="L74" s="170">
        <f t="shared" si="12"/>
        <v>45.292620865139945</v>
      </c>
      <c r="M74" s="75">
        <f t="shared" si="13"/>
        <v>30.731707317073173</v>
      </c>
      <c r="N74" s="129">
        <f t="shared" si="8"/>
        <v>14.560913548066772</v>
      </c>
    </row>
    <row r="75" spans="1:14" s="46" customFormat="1" ht="15.75">
      <c r="A75" s="43" t="s">
        <v>45</v>
      </c>
      <c r="B75" s="168">
        <v>14.927</v>
      </c>
      <c r="C75" s="114">
        <f>SUM(C76:C91)-C82-C83-C91</f>
        <v>0</v>
      </c>
      <c r="D75" s="310">
        <f t="shared" si="9"/>
        <v>14.927</v>
      </c>
      <c r="E75" s="173">
        <f>SUM(E76:E91)-E82-E83-E91</f>
        <v>12.498999999999999</v>
      </c>
      <c r="F75" s="41">
        <f t="shared" si="10"/>
        <v>83.73417297514571</v>
      </c>
      <c r="G75" s="41">
        <v>1.394</v>
      </c>
      <c r="H75" s="112">
        <f t="shared" si="14"/>
        <v>11.104999999999999</v>
      </c>
      <c r="I75" s="44">
        <f>SUM(I76:I91)-I82-I83-I91</f>
        <v>45.27</v>
      </c>
      <c r="J75" s="41">
        <v>5.6</v>
      </c>
      <c r="K75" s="133">
        <f t="shared" si="11"/>
        <v>39.67</v>
      </c>
      <c r="L75" s="173">
        <f t="shared" si="12"/>
        <v>36.21889751180095</v>
      </c>
      <c r="M75" s="41">
        <f t="shared" si="13"/>
        <v>40.17216642754663</v>
      </c>
      <c r="N75" s="133">
        <f t="shared" si="8"/>
        <v>-3.9532689157456815</v>
      </c>
    </row>
    <row r="76" spans="1:14" s="371" customFormat="1" ht="15.75" hidden="1">
      <c r="A76" s="72" t="s">
        <v>80</v>
      </c>
      <c r="B76" s="169">
        <v>0</v>
      </c>
      <c r="C76" s="271"/>
      <c r="D76" s="311">
        <f t="shared" si="9"/>
        <v>0</v>
      </c>
      <c r="E76" s="170"/>
      <c r="F76" s="75" t="e">
        <f t="shared" si="10"/>
        <v>#DIV/0!</v>
      </c>
      <c r="G76" s="75"/>
      <c r="H76" s="112">
        <f t="shared" si="14"/>
        <v>0</v>
      </c>
      <c r="I76" s="74"/>
      <c r="J76" s="75"/>
      <c r="K76" s="129">
        <f t="shared" si="11"/>
        <v>0</v>
      </c>
      <c r="L76" s="170">
        <f t="shared" si="12"/>
      </c>
      <c r="M76" s="75">
        <f t="shared" si="13"/>
      </c>
      <c r="N76" s="129" t="e">
        <f t="shared" si="8"/>
        <v>#VALUE!</v>
      </c>
    </row>
    <row r="77" spans="1:14" s="371" customFormat="1" ht="15.75" hidden="1">
      <c r="A77" s="72" t="s">
        <v>81</v>
      </c>
      <c r="B77" s="169"/>
      <c r="C77" s="271"/>
      <c r="D77" s="311">
        <f t="shared" si="9"/>
        <v>0</v>
      </c>
      <c r="E77" s="170"/>
      <c r="F77" s="75" t="e">
        <f t="shared" si="10"/>
        <v>#DIV/0!</v>
      </c>
      <c r="G77" s="75"/>
      <c r="H77" s="112">
        <f t="shared" si="14"/>
        <v>0</v>
      </c>
      <c r="I77" s="74"/>
      <c r="J77" s="75"/>
      <c r="K77" s="129">
        <f t="shared" si="11"/>
        <v>0</v>
      </c>
      <c r="L77" s="170">
        <f t="shared" si="12"/>
      </c>
      <c r="M77" s="75">
        <f t="shared" si="13"/>
      </c>
      <c r="N77" s="129" t="e">
        <f t="shared" si="8"/>
        <v>#VALUE!</v>
      </c>
    </row>
    <row r="78" spans="1:14" s="371" customFormat="1" ht="15.75" hidden="1">
      <c r="A78" s="72" t="s">
        <v>82</v>
      </c>
      <c r="B78" s="169"/>
      <c r="C78" s="271"/>
      <c r="D78" s="311">
        <f t="shared" si="9"/>
        <v>0</v>
      </c>
      <c r="E78" s="170"/>
      <c r="F78" s="75" t="e">
        <f t="shared" si="10"/>
        <v>#DIV/0!</v>
      </c>
      <c r="G78" s="75"/>
      <c r="H78" s="112">
        <f t="shared" si="14"/>
        <v>0</v>
      </c>
      <c r="I78" s="74"/>
      <c r="J78" s="75"/>
      <c r="K78" s="129">
        <f t="shared" si="11"/>
        <v>0</v>
      </c>
      <c r="L78" s="170">
        <f t="shared" si="12"/>
      </c>
      <c r="M78" s="75">
        <f t="shared" si="13"/>
      </c>
      <c r="N78" s="129" t="e">
        <f t="shared" si="8"/>
        <v>#VALUE!</v>
      </c>
    </row>
    <row r="79" spans="1:14" s="371" customFormat="1" ht="15.75" hidden="1">
      <c r="A79" s="72" t="s">
        <v>83</v>
      </c>
      <c r="B79" s="169"/>
      <c r="C79" s="271"/>
      <c r="D79" s="311">
        <f t="shared" si="9"/>
        <v>0</v>
      </c>
      <c r="E79" s="170"/>
      <c r="F79" s="75" t="e">
        <f t="shared" si="10"/>
        <v>#DIV/0!</v>
      </c>
      <c r="G79" s="75"/>
      <c r="H79" s="112">
        <f t="shared" si="14"/>
        <v>0</v>
      </c>
      <c r="I79" s="74"/>
      <c r="J79" s="75"/>
      <c r="K79" s="129">
        <f t="shared" si="11"/>
        <v>0</v>
      </c>
      <c r="L79" s="170">
        <f t="shared" si="12"/>
      </c>
      <c r="M79" s="75">
        <f t="shared" si="13"/>
      </c>
      <c r="N79" s="129" t="e">
        <f t="shared" si="8"/>
        <v>#VALUE!</v>
      </c>
    </row>
    <row r="80" spans="1:14" s="371" customFormat="1" ht="15">
      <c r="A80" s="72" t="s">
        <v>46</v>
      </c>
      <c r="B80" s="169">
        <v>7.676</v>
      </c>
      <c r="C80" s="271"/>
      <c r="D80" s="311">
        <f t="shared" si="9"/>
        <v>7.676</v>
      </c>
      <c r="E80" s="170">
        <v>7.676</v>
      </c>
      <c r="F80" s="75">
        <f t="shared" si="10"/>
        <v>100</v>
      </c>
      <c r="G80" s="75">
        <v>1.394</v>
      </c>
      <c r="H80" s="214">
        <f t="shared" si="14"/>
        <v>6.282</v>
      </c>
      <c r="I80" s="74">
        <v>25.8</v>
      </c>
      <c r="J80" s="75">
        <v>5.6</v>
      </c>
      <c r="K80" s="129">
        <f t="shared" si="11"/>
        <v>20.200000000000003</v>
      </c>
      <c r="L80" s="170">
        <f t="shared" si="12"/>
        <v>33.611255862428344</v>
      </c>
      <c r="M80" s="75">
        <f t="shared" si="13"/>
        <v>40.17216642754663</v>
      </c>
      <c r="N80" s="129">
        <f t="shared" si="8"/>
        <v>-6.560910565118284</v>
      </c>
    </row>
    <row r="81" spans="1:14" s="371" customFormat="1" ht="15" hidden="1">
      <c r="A81" s="72" t="s">
        <v>47</v>
      </c>
      <c r="B81" s="169"/>
      <c r="C81" s="271"/>
      <c r="D81" s="311">
        <f t="shared" si="9"/>
        <v>0</v>
      </c>
      <c r="E81" s="170"/>
      <c r="F81" s="75" t="e">
        <f t="shared" si="10"/>
        <v>#DIV/0!</v>
      </c>
      <c r="G81" s="75"/>
      <c r="H81" s="214">
        <f t="shared" si="14"/>
        <v>0</v>
      </c>
      <c r="I81" s="74"/>
      <c r="J81" s="75"/>
      <c r="K81" s="129">
        <f t="shared" si="11"/>
        <v>0</v>
      </c>
      <c r="L81" s="170">
        <f t="shared" si="12"/>
      </c>
      <c r="M81" s="75">
        <f t="shared" si="13"/>
      </c>
      <c r="N81" s="129" t="e">
        <f t="shared" si="8"/>
        <v>#VALUE!</v>
      </c>
    </row>
    <row r="82" spans="1:14" s="371" customFormat="1" ht="15" hidden="1">
      <c r="A82" s="72" t="s">
        <v>84</v>
      </c>
      <c r="B82" s="169"/>
      <c r="C82" s="271"/>
      <c r="D82" s="311">
        <f t="shared" si="9"/>
        <v>0</v>
      </c>
      <c r="E82" s="170"/>
      <c r="F82" s="75" t="e">
        <f t="shared" si="10"/>
        <v>#DIV/0!</v>
      </c>
      <c r="G82" s="75"/>
      <c r="H82" s="214">
        <f t="shared" si="14"/>
        <v>0</v>
      </c>
      <c r="I82" s="74"/>
      <c r="J82" s="75"/>
      <c r="K82" s="129">
        <f t="shared" si="11"/>
        <v>0</v>
      </c>
      <c r="L82" s="170">
        <f t="shared" si="12"/>
      </c>
      <c r="M82" s="75">
        <f t="shared" si="13"/>
      </c>
      <c r="N82" s="129" t="e">
        <f t="shared" si="8"/>
        <v>#VALUE!</v>
      </c>
    </row>
    <row r="83" spans="1:14" s="371" customFormat="1" ht="15" hidden="1">
      <c r="A83" s="72" t="s">
        <v>85</v>
      </c>
      <c r="B83" s="169"/>
      <c r="C83" s="271"/>
      <c r="D83" s="311">
        <f t="shared" si="9"/>
        <v>0</v>
      </c>
      <c r="E83" s="170"/>
      <c r="F83" s="75" t="e">
        <f t="shared" si="10"/>
        <v>#DIV/0!</v>
      </c>
      <c r="G83" s="75"/>
      <c r="H83" s="214">
        <f t="shared" si="14"/>
        <v>0</v>
      </c>
      <c r="I83" s="74"/>
      <c r="J83" s="75"/>
      <c r="K83" s="129">
        <f t="shared" si="11"/>
        <v>0</v>
      </c>
      <c r="L83" s="170">
        <f t="shared" si="12"/>
      </c>
      <c r="M83" s="75">
        <f t="shared" si="13"/>
      </c>
      <c r="N83" s="129" t="e">
        <f t="shared" si="8"/>
        <v>#VALUE!</v>
      </c>
    </row>
    <row r="84" spans="1:14" s="371" customFormat="1" ht="15" hidden="1">
      <c r="A84" s="72" t="s">
        <v>48</v>
      </c>
      <c r="B84" s="169"/>
      <c r="C84" s="271"/>
      <c r="D84" s="311">
        <f t="shared" si="9"/>
        <v>0</v>
      </c>
      <c r="E84" s="170"/>
      <c r="F84" s="75" t="e">
        <f t="shared" si="10"/>
        <v>#DIV/0!</v>
      </c>
      <c r="G84" s="75"/>
      <c r="H84" s="214">
        <f t="shared" si="14"/>
        <v>0</v>
      </c>
      <c r="I84" s="74"/>
      <c r="J84" s="75"/>
      <c r="K84" s="129">
        <f t="shared" si="11"/>
        <v>0</v>
      </c>
      <c r="L84" s="170">
        <f t="shared" si="12"/>
      </c>
      <c r="M84" s="75">
        <f t="shared" si="13"/>
      </c>
      <c r="N84" s="129" t="e">
        <f t="shared" si="8"/>
        <v>#VALUE!</v>
      </c>
    </row>
    <row r="85" spans="1:14" s="371" customFormat="1" ht="15" hidden="1">
      <c r="A85" s="72" t="s">
        <v>86</v>
      </c>
      <c r="B85" s="169"/>
      <c r="C85" s="271"/>
      <c r="D85" s="311">
        <f t="shared" si="9"/>
        <v>0</v>
      </c>
      <c r="E85" s="170"/>
      <c r="F85" s="75" t="e">
        <f t="shared" si="10"/>
        <v>#DIV/0!</v>
      </c>
      <c r="G85" s="75"/>
      <c r="H85" s="214">
        <f t="shared" si="14"/>
        <v>0</v>
      </c>
      <c r="I85" s="74"/>
      <c r="J85" s="75"/>
      <c r="K85" s="129">
        <f t="shared" si="11"/>
        <v>0</v>
      </c>
      <c r="L85" s="170">
        <f t="shared" si="12"/>
      </c>
      <c r="M85" s="75">
        <f t="shared" si="13"/>
      </c>
      <c r="N85" s="129" t="e">
        <f t="shared" si="8"/>
        <v>#VALUE!</v>
      </c>
    </row>
    <row r="86" spans="1:14" s="371" customFormat="1" ht="15">
      <c r="A86" s="72" t="s">
        <v>49</v>
      </c>
      <c r="B86" s="169">
        <v>1.523</v>
      </c>
      <c r="C86" s="271"/>
      <c r="D86" s="311">
        <f t="shared" si="9"/>
        <v>1.523</v>
      </c>
      <c r="E86" s="170">
        <v>1.023</v>
      </c>
      <c r="F86" s="75">
        <f t="shared" si="10"/>
        <v>67.17005909389363</v>
      </c>
      <c r="G86" s="75"/>
      <c r="H86" s="214">
        <f t="shared" si="14"/>
        <v>1.023</v>
      </c>
      <c r="I86" s="74">
        <v>5.57</v>
      </c>
      <c r="J86" s="75"/>
      <c r="K86" s="129">
        <f t="shared" si="11"/>
        <v>5.57</v>
      </c>
      <c r="L86" s="170">
        <f t="shared" si="12"/>
        <v>54.447702834799614</v>
      </c>
      <c r="M86" s="75">
        <f t="shared" si="13"/>
      </c>
      <c r="N86" s="384" t="e">
        <f t="shared" si="8"/>
        <v>#VALUE!</v>
      </c>
    </row>
    <row r="87" spans="1:14" s="371" customFormat="1" ht="15">
      <c r="A87" s="72" t="s">
        <v>50</v>
      </c>
      <c r="B87" s="169">
        <v>4.355</v>
      </c>
      <c r="C87" s="271"/>
      <c r="D87" s="311">
        <f t="shared" si="9"/>
        <v>4.355</v>
      </c>
      <c r="E87" s="170">
        <v>3.8</v>
      </c>
      <c r="F87" s="75">
        <f t="shared" si="10"/>
        <v>87.25602755453501</v>
      </c>
      <c r="G87" s="75"/>
      <c r="H87" s="214">
        <f t="shared" si="14"/>
        <v>3.8</v>
      </c>
      <c r="I87" s="74">
        <v>13.9</v>
      </c>
      <c r="J87" s="75"/>
      <c r="K87" s="129">
        <f t="shared" si="11"/>
        <v>13.9</v>
      </c>
      <c r="L87" s="170">
        <f t="shared" si="12"/>
        <v>36.578947368421055</v>
      </c>
      <c r="M87" s="75">
        <f t="shared" si="13"/>
      </c>
      <c r="N87" s="384" t="e">
        <f t="shared" si="8"/>
        <v>#VALUE!</v>
      </c>
    </row>
    <row r="88" spans="1:14" s="371" customFormat="1" ht="15" hidden="1">
      <c r="A88" s="72" t="s">
        <v>51</v>
      </c>
      <c r="B88" s="169">
        <v>1.372</v>
      </c>
      <c r="C88" s="271"/>
      <c r="D88" s="311">
        <f t="shared" si="9"/>
        <v>1.372</v>
      </c>
      <c r="E88" s="170"/>
      <c r="F88" s="75">
        <f t="shared" si="10"/>
        <v>0</v>
      </c>
      <c r="G88" s="75"/>
      <c r="H88" s="214">
        <f t="shared" si="14"/>
        <v>0</v>
      </c>
      <c r="I88" s="74"/>
      <c r="J88" s="75"/>
      <c r="K88" s="129">
        <f t="shared" si="11"/>
        <v>0</v>
      </c>
      <c r="L88" s="170">
        <f t="shared" si="12"/>
      </c>
      <c r="M88" s="75">
        <f t="shared" si="13"/>
      </c>
      <c r="N88" s="129" t="e">
        <f t="shared" si="8"/>
        <v>#VALUE!</v>
      </c>
    </row>
    <row r="89" spans="1:14" s="371" customFormat="1" ht="15.75" hidden="1">
      <c r="A89" s="77" t="s">
        <v>52</v>
      </c>
      <c r="B89" s="169"/>
      <c r="C89" s="271"/>
      <c r="D89" s="311">
        <f t="shared" si="9"/>
        <v>0</v>
      </c>
      <c r="E89" s="170"/>
      <c r="F89" s="75" t="e">
        <f t="shared" si="10"/>
        <v>#DIV/0!</v>
      </c>
      <c r="G89" s="75"/>
      <c r="H89" s="112">
        <f t="shared" si="14"/>
        <v>0</v>
      </c>
      <c r="I89" s="74"/>
      <c r="J89" s="75"/>
      <c r="K89" s="129">
        <f t="shared" si="11"/>
        <v>0</v>
      </c>
      <c r="L89" s="170">
        <f t="shared" si="12"/>
      </c>
      <c r="M89" s="75">
        <f t="shared" si="13"/>
      </c>
      <c r="N89" s="129" t="e">
        <f t="shared" si="8"/>
        <v>#VALUE!</v>
      </c>
    </row>
    <row r="90" spans="1:14" s="371" customFormat="1" ht="15.75" hidden="1">
      <c r="A90" s="72" t="s">
        <v>97</v>
      </c>
      <c r="B90" s="169"/>
      <c r="C90" s="271"/>
      <c r="D90" s="311">
        <f t="shared" si="9"/>
        <v>0</v>
      </c>
      <c r="E90" s="170"/>
      <c r="F90" s="75" t="e">
        <f t="shared" si="10"/>
        <v>#DIV/0!</v>
      </c>
      <c r="G90" s="75"/>
      <c r="H90" s="112">
        <f t="shared" si="14"/>
        <v>0</v>
      </c>
      <c r="I90" s="74"/>
      <c r="J90" s="75"/>
      <c r="K90" s="129">
        <f t="shared" si="11"/>
        <v>0</v>
      </c>
      <c r="L90" s="170">
        <f t="shared" si="12"/>
      </c>
      <c r="M90" s="75">
        <f t="shared" si="13"/>
      </c>
      <c r="N90" s="129" t="e">
        <f t="shared" si="8"/>
        <v>#VALUE!</v>
      </c>
    </row>
    <row r="91" spans="1:14" s="371" customFormat="1" ht="15.75" hidden="1">
      <c r="A91" s="72" t="s">
        <v>87</v>
      </c>
      <c r="B91" s="169"/>
      <c r="C91" s="271"/>
      <c r="D91" s="311">
        <f t="shared" si="9"/>
        <v>0</v>
      </c>
      <c r="E91" s="170"/>
      <c r="F91" s="75" t="e">
        <f t="shared" si="10"/>
        <v>#DIV/0!</v>
      </c>
      <c r="G91" s="75"/>
      <c r="H91" s="112">
        <f t="shared" si="14"/>
        <v>0</v>
      </c>
      <c r="I91" s="74"/>
      <c r="J91" s="75"/>
      <c r="K91" s="129">
        <f t="shared" si="11"/>
        <v>0</v>
      </c>
      <c r="L91" s="170">
        <f t="shared" si="12"/>
      </c>
      <c r="M91" s="75">
        <f t="shared" si="13"/>
      </c>
      <c r="N91" s="129" t="e">
        <f t="shared" si="8"/>
        <v>#VALUE!</v>
      </c>
    </row>
    <row r="92" spans="1:14" s="46" customFormat="1" ht="15.75">
      <c r="A92" s="43" t="s">
        <v>53</v>
      </c>
      <c r="B92" s="168">
        <v>51.468</v>
      </c>
      <c r="C92" s="301">
        <v>0.17</v>
      </c>
      <c r="D92" s="310">
        <f t="shared" si="9"/>
        <v>51.298</v>
      </c>
      <c r="E92" s="173">
        <f>SUM(E93:E102)-E98</f>
        <v>34.074999999999996</v>
      </c>
      <c r="F92" s="41">
        <f t="shared" si="10"/>
        <v>66.42559164099964</v>
      </c>
      <c r="G92" s="28">
        <v>42.5</v>
      </c>
      <c r="H92" s="112">
        <f t="shared" si="14"/>
        <v>-8.425000000000004</v>
      </c>
      <c r="I92" s="44">
        <f>SUM(I93:I102)-I98</f>
        <v>189.51999999999998</v>
      </c>
      <c r="J92" s="41">
        <v>197.5</v>
      </c>
      <c r="K92" s="133">
        <f t="shared" si="11"/>
        <v>-7.980000000000018</v>
      </c>
      <c r="L92" s="173">
        <f t="shared" si="12"/>
        <v>55.61848862802641</v>
      </c>
      <c r="M92" s="41">
        <f t="shared" si="13"/>
        <v>46.47058823529412</v>
      </c>
      <c r="N92" s="133">
        <f t="shared" si="8"/>
        <v>9.14790039273229</v>
      </c>
    </row>
    <row r="93" spans="1:14" s="371" customFormat="1" ht="15.75" hidden="1">
      <c r="A93" s="72" t="s">
        <v>88</v>
      </c>
      <c r="B93" s="169">
        <v>999999999</v>
      </c>
      <c r="C93" s="271"/>
      <c r="D93" s="311">
        <f t="shared" si="9"/>
        <v>999999999</v>
      </c>
      <c r="E93" s="170"/>
      <c r="F93" s="75">
        <f t="shared" si="10"/>
        <v>0</v>
      </c>
      <c r="G93" s="29"/>
      <c r="H93" s="112">
        <f t="shared" si="14"/>
        <v>0</v>
      </c>
      <c r="I93" s="74"/>
      <c r="J93" s="116"/>
      <c r="K93" s="129">
        <f t="shared" si="11"/>
        <v>0</v>
      </c>
      <c r="L93" s="170">
        <f t="shared" si="12"/>
      </c>
      <c r="M93" s="75">
        <f t="shared" si="13"/>
      </c>
      <c r="N93" s="129" t="e">
        <f t="shared" si="8"/>
        <v>#VALUE!</v>
      </c>
    </row>
    <row r="94" spans="1:14" s="371" customFormat="1" ht="15">
      <c r="A94" s="72" t="s">
        <v>54</v>
      </c>
      <c r="B94" s="169">
        <v>37.353</v>
      </c>
      <c r="C94" s="271">
        <v>0.17</v>
      </c>
      <c r="D94" s="311">
        <f t="shared" si="9"/>
        <v>37.183</v>
      </c>
      <c r="E94" s="170">
        <v>24.759</v>
      </c>
      <c r="F94" s="75">
        <f t="shared" si="10"/>
        <v>66.58688110157868</v>
      </c>
      <c r="G94" s="29">
        <v>24.5</v>
      </c>
      <c r="H94" s="214">
        <f t="shared" si="14"/>
        <v>0.25900000000000034</v>
      </c>
      <c r="I94" s="74">
        <v>141.254</v>
      </c>
      <c r="J94" s="75">
        <v>112.5</v>
      </c>
      <c r="K94" s="129">
        <f t="shared" si="11"/>
        <v>28.75399999999999</v>
      </c>
      <c r="L94" s="170">
        <f t="shared" si="12"/>
        <v>57.05157720424896</v>
      </c>
      <c r="M94" s="75">
        <f t="shared" si="13"/>
        <v>45.91836734693878</v>
      </c>
      <c r="N94" s="129">
        <f t="shared" si="8"/>
        <v>11.133209857310177</v>
      </c>
    </row>
    <row r="95" spans="1:14" s="371" customFormat="1" ht="15">
      <c r="A95" s="72" t="s">
        <v>55</v>
      </c>
      <c r="B95" s="169">
        <v>1.075</v>
      </c>
      <c r="C95" s="271"/>
      <c r="D95" s="311">
        <f t="shared" si="9"/>
        <v>1.075</v>
      </c>
      <c r="E95" s="170">
        <v>0.05</v>
      </c>
      <c r="F95" s="75">
        <f t="shared" si="10"/>
        <v>4.651162790697675</v>
      </c>
      <c r="G95" s="75"/>
      <c r="H95" s="214">
        <f t="shared" si="14"/>
        <v>0.05</v>
      </c>
      <c r="I95" s="74">
        <v>0.2</v>
      </c>
      <c r="J95" s="75"/>
      <c r="K95" s="129">
        <f t="shared" si="11"/>
        <v>0.2</v>
      </c>
      <c r="L95" s="170">
        <f t="shared" si="12"/>
        <v>40</v>
      </c>
      <c r="M95" s="75">
        <f t="shared" si="13"/>
      </c>
      <c r="N95" s="384" t="e">
        <f t="shared" si="8"/>
        <v>#VALUE!</v>
      </c>
    </row>
    <row r="96" spans="1:14" s="371" customFormat="1" ht="15">
      <c r="A96" s="72" t="s">
        <v>56</v>
      </c>
      <c r="B96" s="169">
        <v>12.507</v>
      </c>
      <c r="C96" s="271"/>
      <c r="D96" s="311">
        <f t="shared" si="9"/>
        <v>12.507</v>
      </c>
      <c r="E96" s="170">
        <v>8.786</v>
      </c>
      <c r="F96" s="75">
        <f t="shared" si="10"/>
        <v>70.24866074998</v>
      </c>
      <c r="G96" s="75">
        <v>18</v>
      </c>
      <c r="H96" s="214">
        <f t="shared" si="14"/>
        <v>-9.214</v>
      </c>
      <c r="I96" s="74">
        <v>45.766</v>
      </c>
      <c r="J96" s="75">
        <v>85</v>
      </c>
      <c r="K96" s="129">
        <f t="shared" si="11"/>
        <v>-39.234</v>
      </c>
      <c r="L96" s="170">
        <f t="shared" si="12"/>
        <v>52.089688140223075</v>
      </c>
      <c r="M96" s="75">
        <f t="shared" si="13"/>
        <v>47.22222222222222</v>
      </c>
      <c r="N96" s="129">
        <f t="shared" si="8"/>
        <v>4.867465918000853</v>
      </c>
    </row>
    <row r="97" spans="1:14" s="371" customFormat="1" ht="15" hidden="1">
      <c r="A97" s="72" t="s">
        <v>57</v>
      </c>
      <c r="B97" s="169"/>
      <c r="C97" s="271"/>
      <c r="D97" s="311">
        <f t="shared" si="9"/>
        <v>0</v>
      </c>
      <c r="E97" s="170"/>
      <c r="F97" s="75" t="e">
        <f t="shared" si="10"/>
        <v>#DIV/0!</v>
      </c>
      <c r="G97" s="75"/>
      <c r="H97" s="214">
        <f t="shared" si="14"/>
        <v>0</v>
      </c>
      <c r="I97" s="74"/>
      <c r="J97" s="75"/>
      <c r="K97" s="129">
        <f t="shared" si="11"/>
        <v>0</v>
      </c>
      <c r="L97" s="170">
        <f t="shared" si="12"/>
      </c>
      <c r="M97" s="75">
        <f t="shared" si="13"/>
      </c>
      <c r="N97" s="129" t="e">
        <f t="shared" si="8"/>
        <v>#VALUE!</v>
      </c>
    </row>
    <row r="98" spans="1:14" s="371" customFormat="1" ht="15" hidden="1">
      <c r="A98" s="72" t="s">
        <v>89</v>
      </c>
      <c r="B98" s="169"/>
      <c r="C98" s="271"/>
      <c r="D98" s="311">
        <f t="shared" si="9"/>
        <v>0</v>
      </c>
      <c r="E98" s="170"/>
      <c r="F98" s="75" t="e">
        <f t="shared" si="10"/>
        <v>#DIV/0!</v>
      </c>
      <c r="G98" s="75"/>
      <c r="H98" s="214">
        <f t="shared" si="14"/>
        <v>0</v>
      </c>
      <c r="I98" s="74"/>
      <c r="J98" s="75"/>
      <c r="K98" s="129">
        <f t="shared" si="11"/>
        <v>0</v>
      </c>
      <c r="L98" s="170">
        <f t="shared" si="12"/>
      </c>
      <c r="M98" s="75">
        <f t="shared" si="13"/>
      </c>
      <c r="N98" s="129" t="e">
        <f t="shared" si="8"/>
        <v>#VALUE!</v>
      </c>
    </row>
    <row r="99" spans="1:14" s="371" customFormat="1" ht="15" hidden="1">
      <c r="A99" s="72" t="s">
        <v>58</v>
      </c>
      <c r="B99" s="169"/>
      <c r="C99" s="271"/>
      <c r="D99" s="311">
        <f t="shared" si="9"/>
        <v>0</v>
      </c>
      <c r="E99" s="170"/>
      <c r="F99" s="75" t="e">
        <f t="shared" si="10"/>
        <v>#DIV/0!</v>
      </c>
      <c r="G99" s="75"/>
      <c r="H99" s="214">
        <f t="shared" si="14"/>
        <v>0</v>
      </c>
      <c r="I99" s="74"/>
      <c r="J99" s="75"/>
      <c r="K99" s="129">
        <f t="shared" si="11"/>
        <v>0</v>
      </c>
      <c r="L99" s="170">
        <f t="shared" si="12"/>
      </c>
      <c r="M99" s="75">
        <f t="shared" si="13"/>
      </c>
      <c r="N99" s="129" t="e">
        <f t="shared" si="8"/>
        <v>#VALUE!</v>
      </c>
    </row>
    <row r="100" spans="1:14" s="371" customFormat="1" ht="15" hidden="1">
      <c r="A100" s="72" t="s">
        <v>59</v>
      </c>
      <c r="B100" s="169"/>
      <c r="C100" s="271"/>
      <c r="D100" s="311">
        <f t="shared" si="9"/>
        <v>0</v>
      </c>
      <c r="E100" s="170"/>
      <c r="F100" s="75" t="e">
        <f t="shared" si="10"/>
        <v>#DIV/0!</v>
      </c>
      <c r="G100" s="75"/>
      <c r="H100" s="214">
        <f t="shared" si="14"/>
        <v>0</v>
      </c>
      <c r="I100" s="74"/>
      <c r="J100" s="75"/>
      <c r="K100" s="129">
        <f t="shared" si="11"/>
        <v>0</v>
      </c>
      <c r="L100" s="170">
        <f t="shared" si="12"/>
      </c>
      <c r="M100" s="75">
        <f t="shared" si="13"/>
      </c>
      <c r="N100" s="129" t="e">
        <f t="shared" si="8"/>
        <v>#VALUE!</v>
      </c>
    </row>
    <row r="101" spans="1:14" s="371" customFormat="1" ht="15">
      <c r="A101" s="78" t="s">
        <v>90</v>
      </c>
      <c r="B101" s="180">
        <v>0.528</v>
      </c>
      <c r="C101" s="273"/>
      <c r="D101" s="312">
        <f t="shared" si="9"/>
        <v>0.528</v>
      </c>
      <c r="E101" s="189">
        <v>0.48</v>
      </c>
      <c r="F101" s="81">
        <f t="shared" si="10"/>
        <v>90.9090909090909</v>
      </c>
      <c r="G101" s="81"/>
      <c r="H101" s="217">
        <f t="shared" si="14"/>
        <v>0.48</v>
      </c>
      <c r="I101" s="79">
        <v>2.3</v>
      </c>
      <c r="J101" s="81"/>
      <c r="K101" s="135">
        <f t="shared" si="11"/>
        <v>2.3</v>
      </c>
      <c r="L101" s="189">
        <f t="shared" si="12"/>
        <v>47.91666666666666</v>
      </c>
      <c r="M101" s="81">
        <f t="shared" si="13"/>
      </c>
      <c r="N101" s="385" t="e">
        <f>L101-M101</f>
        <v>#VALUE!</v>
      </c>
    </row>
    <row r="102" spans="1:14" s="371" customFormat="1" ht="15.75" hidden="1">
      <c r="A102" s="136" t="s">
        <v>91</v>
      </c>
      <c r="B102" s="276"/>
      <c r="C102" s="276"/>
      <c r="D102" s="276"/>
      <c r="E102" s="137"/>
      <c r="F102" s="138" t="e">
        <f>E102/B102*100</f>
        <v>#DIV/0!</v>
      </c>
      <c r="G102" s="139"/>
      <c r="H102" s="277">
        <f t="shared" si="14"/>
        <v>0</v>
      </c>
      <c r="I102" s="278"/>
      <c r="J102" s="139"/>
      <c r="K102" s="279">
        <f t="shared" si="11"/>
        <v>0</v>
      </c>
      <c r="L102" s="280" t="e">
        <f>I102/E102*10</f>
        <v>#DIV/0!</v>
      </c>
      <c r="M102" s="138" t="e">
        <f>J102/G102*10</f>
        <v>#DIV/0!</v>
      </c>
      <c r="N102" s="141" t="e">
        <f>L102-M102</f>
        <v>#DIV/0!</v>
      </c>
    </row>
    <row r="104" spans="1:9" s="49" customFormat="1" ht="15">
      <c r="A104" s="84"/>
      <c r="B104" s="84"/>
      <c r="C104" s="84"/>
      <c r="D104" s="84"/>
      <c r="I104" s="371"/>
    </row>
    <row r="105" spans="1:9" s="49" customFormat="1" ht="15">
      <c r="A105" s="84"/>
      <c r="B105" s="84"/>
      <c r="C105" s="84"/>
      <c r="D105" s="84"/>
      <c r="I105" s="371"/>
    </row>
    <row r="106" spans="1:9" s="49" customFormat="1" ht="15">
      <c r="A106" s="84"/>
      <c r="B106" s="84"/>
      <c r="C106" s="84"/>
      <c r="D106" s="84"/>
      <c r="I106" s="371"/>
    </row>
    <row r="107" spans="1:9" s="49" customFormat="1" ht="15">
      <c r="A107" s="84"/>
      <c r="B107" s="84"/>
      <c r="C107" s="84"/>
      <c r="D107" s="84"/>
      <c r="I107" s="371"/>
    </row>
    <row r="108" spans="1:9" s="49" customFormat="1" ht="15">
      <c r="A108" s="84"/>
      <c r="B108" s="84"/>
      <c r="C108" s="84"/>
      <c r="D108" s="84"/>
      <c r="I108" s="371"/>
    </row>
    <row r="109" spans="1:9" s="49" customFormat="1" ht="15">
      <c r="A109" s="84"/>
      <c r="B109" s="84"/>
      <c r="C109" s="84"/>
      <c r="D109" s="84"/>
      <c r="I109" s="371"/>
    </row>
    <row r="110" spans="1:9" s="49" customFormat="1" ht="15">
      <c r="A110" s="84"/>
      <c r="B110" s="84"/>
      <c r="C110" s="84"/>
      <c r="D110" s="84"/>
      <c r="I110" s="371"/>
    </row>
    <row r="111" spans="1:9" s="49" customFormat="1" ht="15">
      <c r="A111" s="84"/>
      <c r="B111" s="84"/>
      <c r="C111" s="84"/>
      <c r="D111" s="84"/>
      <c r="I111" s="371"/>
    </row>
    <row r="112" spans="1:9" s="49" customFormat="1" ht="15">
      <c r="A112" s="84"/>
      <c r="B112" s="84"/>
      <c r="C112" s="84"/>
      <c r="D112" s="84"/>
      <c r="I112" s="371"/>
    </row>
    <row r="113" spans="1:9" s="49" customFormat="1" ht="15">
      <c r="A113" s="84"/>
      <c r="B113" s="84"/>
      <c r="C113" s="84"/>
      <c r="D113" s="84"/>
      <c r="I113" s="371"/>
    </row>
    <row r="114" spans="1:9" s="49" customFormat="1" ht="15">
      <c r="A114" s="84"/>
      <c r="B114" s="84"/>
      <c r="C114" s="84"/>
      <c r="D114" s="84"/>
      <c r="I114" s="371"/>
    </row>
    <row r="115" spans="1:9" s="85" customFormat="1" ht="15">
      <c r="A115" s="84"/>
      <c r="B115" s="84"/>
      <c r="C115" s="84"/>
      <c r="D115" s="84"/>
      <c r="H115" s="49"/>
      <c r="I115" s="86"/>
    </row>
    <row r="116" spans="1:9" s="85" customFormat="1" ht="15">
      <c r="A116" s="84"/>
      <c r="B116" s="84"/>
      <c r="C116" s="84"/>
      <c r="D116" s="84"/>
      <c r="H116" s="49"/>
      <c r="I116" s="86"/>
    </row>
    <row r="117" spans="1:9" s="85" customFormat="1" ht="15">
      <c r="A117" s="84"/>
      <c r="B117" s="84"/>
      <c r="C117" s="84"/>
      <c r="D117" s="84"/>
      <c r="H117" s="49"/>
      <c r="I117" s="86"/>
    </row>
    <row r="118" spans="1:9" s="85" customFormat="1" ht="15">
      <c r="A118" s="84"/>
      <c r="B118" s="84"/>
      <c r="C118" s="84"/>
      <c r="D118" s="84"/>
      <c r="H118" s="49"/>
      <c r="I118" s="86"/>
    </row>
    <row r="119" spans="1:9" s="85" customFormat="1" ht="15">
      <c r="A119" s="84"/>
      <c r="B119" s="84"/>
      <c r="C119" s="84"/>
      <c r="D119" s="84"/>
      <c r="H119" s="49"/>
      <c r="I119" s="86"/>
    </row>
    <row r="120" spans="1:9" s="85" customFormat="1" ht="15">
      <c r="A120" s="84"/>
      <c r="B120" s="84"/>
      <c r="C120" s="84"/>
      <c r="D120" s="84"/>
      <c r="H120" s="49"/>
      <c r="I120" s="86"/>
    </row>
    <row r="121" spans="1:9" s="85" customFormat="1" ht="15">
      <c r="A121" s="84"/>
      <c r="B121" s="84"/>
      <c r="C121" s="84"/>
      <c r="D121" s="84"/>
      <c r="H121" s="49"/>
      <c r="I121" s="86"/>
    </row>
    <row r="122" spans="1:9" s="85" customFormat="1" ht="15">
      <c r="A122" s="84"/>
      <c r="B122" s="84"/>
      <c r="C122" s="84"/>
      <c r="D122" s="84"/>
      <c r="H122" s="49"/>
      <c r="I122" s="86"/>
    </row>
    <row r="123" spans="1:9" s="85" customFormat="1" ht="15">
      <c r="A123" s="84"/>
      <c r="B123" s="84"/>
      <c r="C123" s="84"/>
      <c r="D123" s="84"/>
      <c r="H123" s="49"/>
      <c r="I123" s="86"/>
    </row>
    <row r="124" spans="1:9" s="85" customFormat="1" ht="15">
      <c r="A124" s="84"/>
      <c r="B124" s="84"/>
      <c r="C124" s="84"/>
      <c r="D124" s="84"/>
      <c r="H124" s="49"/>
      <c r="I124" s="86"/>
    </row>
    <row r="125" spans="1:9" s="85" customFormat="1" ht="15">
      <c r="A125" s="84"/>
      <c r="B125" s="84"/>
      <c r="C125" s="84"/>
      <c r="D125" s="84"/>
      <c r="H125" s="49"/>
      <c r="I125" s="86"/>
    </row>
    <row r="126" spans="1:9" s="85" customFormat="1" ht="15">
      <c r="A126" s="84"/>
      <c r="B126" s="84"/>
      <c r="C126" s="84"/>
      <c r="D126" s="84"/>
      <c r="H126" s="49"/>
      <c r="I126" s="86"/>
    </row>
    <row r="127" spans="1:9" s="85" customFormat="1" ht="15">
      <c r="A127" s="84"/>
      <c r="B127" s="84"/>
      <c r="C127" s="84"/>
      <c r="D127" s="84"/>
      <c r="H127" s="49"/>
      <c r="I127" s="86"/>
    </row>
    <row r="128" spans="1:9" s="85" customFormat="1" ht="15">
      <c r="A128" s="84"/>
      <c r="B128" s="84"/>
      <c r="C128" s="84"/>
      <c r="D128" s="84"/>
      <c r="H128" s="49"/>
      <c r="I128" s="86"/>
    </row>
    <row r="129" spans="1:9" s="85" customFormat="1" ht="15">
      <c r="A129" s="84"/>
      <c r="B129" s="84"/>
      <c r="C129" s="84"/>
      <c r="D129" s="84"/>
      <c r="H129" s="49"/>
      <c r="I129" s="86"/>
    </row>
    <row r="130" spans="1:9" s="85" customFormat="1" ht="15">
      <c r="A130" s="84"/>
      <c r="B130" s="84"/>
      <c r="C130" s="84"/>
      <c r="D130" s="84"/>
      <c r="H130" s="49"/>
      <c r="I130" s="86"/>
    </row>
    <row r="131" spans="1:9" s="85" customFormat="1" ht="15">
      <c r="A131" s="84"/>
      <c r="B131" s="84"/>
      <c r="C131" s="84"/>
      <c r="D131" s="84"/>
      <c r="H131" s="49"/>
      <c r="I131" s="86"/>
    </row>
    <row r="132" spans="1:9" s="85" customFormat="1" ht="15">
      <c r="A132" s="84"/>
      <c r="B132" s="84"/>
      <c r="C132" s="84"/>
      <c r="D132" s="84"/>
      <c r="H132" s="49"/>
      <c r="I132" s="86"/>
    </row>
    <row r="133" spans="1:9" s="85" customFormat="1" ht="15">
      <c r="A133" s="84"/>
      <c r="B133" s="84"/>
      <c r="C133" s="84"/>
      <c r="D133" s="84"/>
      <c r="H133" s="49"/>
      <c r="I133" s="86"/>
    </row>
    <row r="134" spans="1:9" s="85" customFormat="1" ht="15">
      <c r="A134" s="84"/>
      <c r="B134" s="84"/>
      <c r="C134" s="84"/>
      <c r="D134" s="84"/>
      <c r="H134" s="49"/>
      <c r="I134" s="86"/>
    </row>
    <row r="135" spans="1:9" s="85" customFormat="1" ht="15">
      <c r="A135" s="84"/>
      <c r="B135" s="84"/>
      <c r="C135" s="84"/>
      <c r="D135" s="84"/>
      <c r="H135" s="49"/>
      <c r="I135" s="86"/>
    </row>
    <row r="136" spans="1:9" s="85" customFormat="1" ht="15">
      <c r="A136" s="84"/>
      <c r="B136" s="84"/>
      <c r="C136" s="84"/>
      <c r="D136" s="84"/>
      <c r="H136" s="49"/>
      <c r="I136" s="86"/>
    </row>
    <row r="137" spans="1:9" s="85" customFormat="1" ht="15">
      <c r="A137" s="84"/>
      <c r="B137" s="84"/>
      <c r="C137" s="84"/>
      <c r="D137" s="84"/>
      <c r="H137" s="49"/>
      <c r="I137" s="86"/>
    </row>
    <row r="138" spans="1:9" s="85" customFormat="1" ht="15">
      <c r="A138" s="84"/>
      <c r="B138" s="84"/>
      <c r="C138" s="84"/>
      <c r="D138" s="84"/>
      <c r="H138" s="49"/>
      <c r="I138" s="86"/>
    </row>
    <row r="139" spans="1:9" s="85" customFormat="1" ht="15">
      <c r="A139" s="84"/>
      <c r="B139" s="84"/>
      <c r="C139" s="84"/>
      <c r="D139" s="84"/>
      <c r="H139" s="49"/>
      <c r="I139" s="86"/>
    </row>
    <row r="140" spans="1:9" s="85" customFormat="1" ht="15">
      <c r="A140" s="84"/>
      <c r="B140" s="84"/>
      <c r="C140" s="84"/>
      <c r="D140" s="84"/>
      <c r="H140" s="49"/>
      <c r="I140" s="86"/>
    </row>
    <row r="141" spans="1:9" s="85" customFormat="1" ht="15">
      <c r="A141" s="84"/>
      <c r="B141" s="84"/>
      <c r="C141" s="84"/>
      <c r="D141" s="84"/>
      <c r="H141" s="49"/>
      <c r="I141" s="86"/>
    </row>
    <row r="142" spans="1:9" s="85" customFormat="1" ht="15">
      <c r="A142" s="84"/>
      <c r="B142" s="84"/>
      <c r="C142" s="84"/>
      <c r="D142" s="84"/>
      <c r="H142" s="49"/>
      <c r="I142" s="86"/>
    </row>
    <row r="143" spans="1:9" s="85" customFormat="1" ht="15">
      <c r="A143" s="84"/>
      <c r="B143" s="84"/>
      <c r="C143" s="84"/>
      <c r="D143" s="84"/>
      <c r="H143" s="49"/>
      <c r="I143" s="86"/>
    </row>
    <row r="144" spans="1:8" s="86" customFormat="1" ht="15">
      <c r="A144" s="87"/>
      <c r="B144" s="87"/>
      <c r="C144" s="87"/>
      <c r="D144" s="87"/>
      <c r="H144" s="371"/>
    </row>
    <row r="145" spans="1:8" s="86" customFormat="1" ht="15">
      <c r="A145" s="87"/>
      <c r="B145" s="87"/>
      <c r="C145" s="87"/>
      <c r="D145" s="87"/>
      <c r="H145" s="371"/>
    </row>
    <row r="146" spans="1:8" s="86" customFormat="1" ht="15">
      <c r="A146" s="87"/>
      <c r="B146" s="87"/>
      <c r="C146" s="87"/>
      <c r="D146" s="87"/>
      <c r="H146" s="371"/>
    </row>
    <row r="147" spans="1:8" s="86" customFormat="1" ht="15">
      <c r="A147" s="87"/>
      <c r="B147" s="87"/>
      <c r="C147" s="87"/>
      <c r="D147" s="87"/>
      <c r="H147" s="371"/>
    </row>
    <row r="148" spans="1:8" s="86" customFormat="1" ht="15">
      <c r="A148" s="87"/>
      <c r="B148" s="391"/>
      <c r="C148" s="391"/>
      <c r="D148" s="391"/>
      <c r="E148" s="391"/>
      <c r="F148" s="391"/>
      <c r="H148" s="371"/>
    </row>
    <row r="149" spans="1:8" s="86" customFormat="1" ht="15.75">
      <c r="A149" s="88"/>
      <c r="B149" s="87"/>
      <c r="C149" s="87"/>
      <c r="D149" s="87"/>
      <c r="H149" s="371"/>
    </row>
    <row r="150" spans="1:8" s="86" customFormat="1" ht="15">
      <c r="A150" s="87"/>
      <c r="B150" s="391"/>
      <c r="C150" s="391"/>
      <c r="D150" s="391"/>
      <c r="E150" s="391"/>
      <c r="F150" s="391"/>
      <c r="H150" s="371"/>
    </row>
    <row r="151" spans="1:8" s="86" customFormat="1" ht="15">
      <c r="A151" s="87"/>
      <c r="B151" s="87"/>
      <c r="C151" s="87"/>
      <c r="D151" s="87"/>
      <c r="H151" s="371"/>
    </row>
    <row r="152" spans="1:8" s="86" customFormat="1" ht="15">
      <c r="A152" s="87"/>
      <c r="B152" s="87"/>
      <c r="C152" s="87"/>
      <c r="D152" s="87"/>
      <c r="H152" s="371"/>
    </row>
    <row r="153" spans="1:8" s="86" customFormat="1" ht="15">
      <c r="A153" s="87"/>
      <c r="B153" s="87"/>
      <c r="C153" s="87"/>
      <c r="D153" s="87"/>
      <c r="H153" s="371"/>
    </row>
    <row r="154" spans="1:8" s="86" customFormat="1" ht="15">
      <c r="A154" s="87"/>
      <c r="B154" s="87"/>
      <c r="C154" s="87"/>
      <c r="D154" s="87"/>
      <c r="H154" s="371"/>
    </row>
    <row r="155" spans="1:8" s="86" customFormat="1" ht="15">
      <c r="A155" s="87"/>
      <c r="B155" s="87"/>
      <c r="C155" s="87"/>
      <c r="D155" s="87"/>
      <c r="H155" s="371"/>
    </row>
    <row r="156" spans="1:8" s="86" customFormat="1" ht="15">
      <c r="A156" s="87"/>
      <c r="B156" s="87"/>
      <c r="C156" s="87"/>
      <c r="D156" s="87"/>
      <c r="H156" s="371"/>
    </row>
    <row r="157" spans="1:8" s="86" customFormat="1" ht="15">
      <c r="A157" s="87"/>
      <c r="B157" s="87"/>
      <c r="C157" s="87"/>
      <c r="D157" s="87"/>
      <c r="H157" s="371"/>
    </row>
    <row r="158" spans="1:8" s="86" customFormat="1" ht="15">
      <c r="A158" s="87"/>
      <c r="B158" s="87"/>
      <c r="C158" s="87"/>
      <c r="D158" s="87"/>
      <c r="H158" s="371"/>
    </row>
    <row r="159" spans="1:8" s="86" customFormat="1" ht="15">
      <c r="A159" s="87"/>
      <c r="B159" s="87"/>
      <c r="C159" s="87"/>
      <c r="D159" s="87"/>
      <c r="H159" s="371"/>
    </row>
    <row r="160" spans="1:8" s="86" customFormat="1" ht="15">
      <c r="A160" s="87"/>
      <c r="B160" s="87"/>
      <c r="C160" s="87"/>
      <c r="D160" s="87"/>
      <c r="H160" s="371"/>
    </row>
    <row r="161" spans="1:8" s="86" customFormat="1" ht="15">
      <c r="A161" s="87"/>
      <c r="B161" s="87"/>
      <c r="C161" s="87"/>
      <c r="D161" s="87"/>
      <c r="H161" s="371"/>
    </row>
    <row r="162" spans="1:8" s="86" customFormat="1" ht="15">
      <c r="A162" s="87"/>
      <c r="B162" s="87"/>
      <c r="C162" s="87"/>
      <c r="D162" s="87"/>
      <c r="H162" s="371"/>
    </row>
    <row r="163" spans="1:8" s="86" customFormat="1" ht="15">
      <c r="A163" s="87"/>
      <c r="B163" s="87"/>
      <c r="C163" s="87"/>
      <c r="D163" s="87"/>
      <c r="H163" s="371"/>
    </row>
    <row r="164" spans="1:8" s="86" customFormat="1" ht="15">
      <c r="A164" s="87"/>
      <c r="B164" s="87"/>
      <c r="C164" s="87"/>
      <c r="D164" s="87"/>
      <c r="H164" s="371"/>
    </row>
    <row r="165" spans="1:8" s="86" customFormat="1" ht="15">
      <c r="A165" s="87"/>
      <c r="B165" s="87"/>
      <c r="C165" s="87"/>
      <c r="D165" s="87"/>
      <c r="H165" s="371"/>
    </row>
    <row r="166" spans="1:8" s="86" customFormat="1" ht="15">
      <c r="A166" s="87"/>
      <c r="B166" s="87"/>
      <c r="C166" s="87"/>
      <c r="D166" s="87"/>
      <c r="H166" s="371"/>
    </row>
    <row r="167" spans="1:8" s="86" customFormat="1" ht="15">
      <c r="A167" s="87"/>
      <c r="B167" s="87"/>
      <c r="C167" s="87"/>
      <c r="D167" s="87"/>
      <c r="H167" s="371"/>
    </row>
    <row r="168" spans="1:8" s="86" customFormat="1" ht="15">
      <c r="A168" s="87"/>
      <c r="B168" s="87"/>
      <c r="C168" s="87"/>
      <c r="D168" s="87"/>
      <c r="H168" s="371"/>
    </row>
    <row r="169" spans="1:8" s="86" customFormat="1" ht="15">
      <c r="A169" s="87"/>
      <c r="B169" s="87"/>
      <c r="C169" s="87"/>
      <c r="D169" s="87"/>
      <c r="H169" s="371"/>
    </row>
    <row r="170" spans="1:8" s="86" customFormat="1" ht="15">
      <c r="A170" s="87"/>
      <c r="B170" s="87"/>
      <c r="C170" s="87"/>
      <c r="D170" s="87"/>
      <c r="H170" s="371"/>
    </row>
    <row r="171" spans="1:8" s="86" customFormat="1" ht="15">
      <c r="A171" s="87"/>
      <c r="B171" s="87"/>
      <c r="C171" s="87"/>
      <c r="D171" s="87"/>
      <c r="H171" s="371"/>
    </row>
    <row r="172" spans="1:8" s="86" customFormat="1" ht="15">
      <c r="A172" s="87"/>
      <c r="B172" s="87"/>
      <c r="C172" s="87"/>
      <c r="D172" s="87"/>
      <c r="H172" s="371"/>
    </row>
    <row r="173" spans="1:8" s="86" customFormat="1" ht="15">
      <c r="A173" s="87"/>
      <c r="B173" s="87"/>
      <c r="C173" s="87"/>
      <c r="D173" s="87"/>
      <c r="H173" s="371"/>
    </row>
    <row r="174" spans="1:8" s="86" customFormat="1" ht="15">
      <c r="A174" s="87"/>
      <c r="B174" s="87"/>
      <c r="C174" s="87"/>
      <c r="D174" s="87"/>
      <c r="H174" s="371"/>
    </row>
    <row r="175" spans="1:8" s="86" customFormat="1" ht="15">
      <c r="A175" s="87"/>
      <c r="B175" s="87"/>
      <c r="C175" s="87"/>
      <c r="D175" s="87"/>
      <c r="H175" s="371"/>
    </row>
    <row r="176" spans="1:8" s="86" customFormat="1" ht="15">
      <c r="A176" s="87"/>
      <c r="B176" s="87"/>
      <c r="C176" s="87"/>
      <c r="D176" s="87"/>
      <c r="H176" s="371"/>
    </row>
    <row r="177" spans="1:8" s="86" customFormat="1" ht="15">
      <c r="A177" s="87"/>
      <c r="B177" s="87"/>
      <c r="C177" s="87"/>
      <c r="D177" s="87"/>
      <c r="H177" s="371"/>
    </row>
    <row r="178" spans="1:8" s="86" customFormat="1" ht="15">
      <c r="A178" s="87"/>
      <c r="B178" s="87"/>
      <c r="C178" s="87"/>
      <c r="D178" s="87"/>
      <c r="H178" s="371"/>
    </row>
    <row r="179" spans="1:8" s="86" customFormat="1" ht="15">
      <c r="A179" s="87"/>
      <c r="B179" s="87"/>
      <c r="C179" s="87"/>
      <c r="D179" s="87"/>
      <c r="H179" s="371"/>
    </row>
    <row r="180" spans="1:8" s="86" customFormat="1" ht="15">
      <c r="A180" s="87"/>
      <c r="B180" s="87"/>
      <c r="C180" s="87"/>
      <c r="D180" s="87"/>
      <c r="H180" s="371"/>
    </row>
    <row r="181" spans="1:8" s="86" customFormat="1" ht="15">
      <c r="A181" s="87"/>
      <c r="B181" s="87"/>
      <c r="C181" s="87"/>
      <c r="D181" s="87"/>
      <c r="H181" s="371"/>
    </row>
    <row r="182" spans="1:8" s="86" customFormat="1" ht="15">
      <c r="A182" s="87"/>
      <c r="B182" s="87"/>
      <c r="C182" s="87"/>
      <c r="D182" s="87"/>
      <c r="H182" s="371"/>
    </row>
    <row r="183" spans="1:8" s="86" customFormat="1" ht="15">
      <c r="A183" s="87"/>
      <c r="B183" s="87"/>
      <c r="C183" s="87"/>
      <c r="D183" s="87"/>
      <c r="H183" s="371"/>
    </row>
    <row r="184" spans="1:8" s="86" customFormat="1" ht="15">
      <c r="A184" s="87"/>
      <c r="B184" s="87"/>
      <c r="C184" s="87"/>
      <c r="D184" s="87"/>
      <c r="H184" s="371"/>
    </row>
    <row r="185" spans="1:8" s="86" customFormat="1" ht="15">
      <c r="A185" s="87"/>
      <c r="B185" s="87"/>
      <c r="C185" s="87"/>
      <c r="D185" s="87"/>
      <c r="H185" s="371"/>
    </row>
    <row r="186" spans="1:8" s="86" customFormat="1" ht="15">
      <c r="A186" s="87"/>
      <c r="B186" s="87"/>
      <c r="C186" s="87"/>
      <c r="D186" s="87"/>
      <c r="H186" s="371"/>
    </row>
    <row r="187" spans="1:8" s="86" customFormat="1" ht="15">
      <c r="A187" s="87"/>
      <c r="B187" s="87"/>
      <c r="C187" s="87"/>
      <c r="D187" s="87"/>
      <c r="H187" s="371"/>
    </row>
    <row r="188" spans="1:8" s="86" customFormat="1" ht="15">
      <c r="A188" s="87"/>
      <c r="B188" s="87"/>
      <c r="C188" s="87"/>
      <c r="D188" s="87"/>
      <c r="H188" s="371"/>
    </row>
    <row r="189" spans="1:8" s="86" customFormat="1" ht="15">
      <c r="A189" s="87"/>
      <c r="B189" s="87"/>
      <c r="C189" s="87"/>
      <c r="D189" s="87"/>
      <c r="H189" s="371"/>
    </row>
    <row r="190" spans="1:8" s="86" customFormat="1" ht="15">
      <c r="A190" s="87"/>
      <c r="B190" s="87"/>
      <c r="C190" s="87"/>
      <c r="D190" s="87"/>
      <c r="H190" s="371"/>
    </row>
    <row r="191" spans="1:8" s="58" customFormat="1" ht="15">
      <c r="A191" s="89"/>
      <c r="B191" s="89"/>
      <c r="C191" s="89"/>
      <c r="D191" s="89"/>
      <c r="H191" s="126"/>
    </row>
    <row r="192" spans="1:8" s="58" customFormat="1" ht="15">
      <c r="A192" s="89"/>
      <c r="B192" s="89"/>
      <c r="C192" s="89"/>
      <c r="D192" s="89"/>
      <c r="H192" s="126"/>
    </row>
    <row r="193" spans="1:8" s="58" customFormat="1" ht="15">
      <c r="A193" s="89"/>
      <c r="B193" s="89"/>
      <c r="C193" s="89"/>
      <c r="D193" s="89"/>
      <c r="H193" s="126"/>
    </row>
    <row r="194" spans="1:8" s="58" customFormat="1" ht="15">
      <c r="A194" s="89"/>
      <c r="B194" s="89"/>
      <c r="C194" s="89"/>
      <c r="D194" s="89"/>
      <c r="H194" s="126"/>
    </row>
    <row r="195" spans="1:8" s="58" customFormat="1" ht="15">
      <c r="A195" s="89"/>
      <c r="B195" s="89"/>
      <c r="C195" s="89"/>
      <c r="D195" s="89"/>
      <c r="H195" s="126"/>
    </row>
    <row r="196" spans="1:8" s="58" customFormat="1" ht="15">
      <c r="A196" s="89"/>
      <c r="B196" s="89"/>
      <c r="C196" s="89"/>
      <c r="D196" s="89"/>
      <c r="H196" s="126"/>
    </row>
    <row r="197" spans="1:8" s="58" customFormat="1" ht="15">
      <c r="A197" s="89"/>
      <c r="B197" s="89"/>
      <c r="C197" s="89"/>
      <c r="D197" s="89"/>
      <c r="H197" s="126"/>
    </row>
    <row r="198" spans="1:8" s="58" customFormat="1" ht="15">
      <c r="A198" s="89"/>
      <c r="B198" s="89"/>
      <c r="C198" s="89"/>
      <c r="D198" s="89"/>
      <c r="H198" s="126"/>
    </row>
    <row r="199" spans="1:8" s="58" customFormat="1" ht="15">
      <c r="A199" s="89"/>
      <c r="B199" s="89"/>
      <c r="C199" s="89"/>
      <c r="D199" s="89"/>
      <c r="H199" s="126"/>
    </row>
    <row r="200" spans="1:8" s="58" customFormat="1" ht="15">
      <c r="A200" s="89"/>
      <c r="B200" s="89"/>
      <c r="C200" s="89"/>
      <c r="D200" s="89"/>
      <c r="H200" s="126"/>
    </row>
    <row r="201" spans="1:8" s="58" customFormat="1" ht="15">
      <c r="A201" s="89"/>
      <c r="B201" s="89"/>
      <c r="C201" s="89"/>
      <c r="D201" s="89"/>
      <c r="H201" s="126"/>
    </row>
    <row r="202" spans="1:8" s="58" customFormat="1" ht="15">
      <c r="A202" s="89"/>
      <c r="B202" s="89"/>
      <c r="C202" s="89"/>
      <c r="D202" s="89"/>
      <c r="H202" s="126"/>
    </row>
    <row r="203" spans="1:8" s="58" customFormat="1" ht="15">
      <c r="A203" s="89"/>
      <c r="B203" s="89"/>
      <c r="C203" s="89"/>
      <c r="D203" s="89"/>
      <c r="H203" s="126"/>
    </row>
    <row r="204" spans="1:8" s="58" customFormat="1" ht="15">
      <c r="A204" s="89"/>
      <c r="B204" s="89"/>
      <c r="C204" s="89"/>
      <c r="D204" s="89"/>
      <c r="H204" s="126"/>
    </row>
    <row r="205" spans="1:8" s="58" customFormat="1" ht="15">
      <c r="A205" s="89"/>
      <c r="B205" s="89"/>
      <c r="C205" s="89"/>
      <c r="D205" s="89"/>
      <c r="H205" s="126"/>
    </row>
    <row r="206" spans="1:8" s="58" customFormat="1" ht="15">
      <c r="A206" s="89"/>
      <c r="B206" s="89"/>
      <c r="C206" s="89"/>
      <c r="D206" s="89"/>
      <c r="H206" s="126"/>
    </row>
    <row r="207" spans="1:8" s="58" customFormat="1" ht="15">
      <c r="A207" s="89"/>
      <c r="B207" s="89"/>
      <c r="C207" s="89"/>
      <c r="D207" s="89"/>
      <c r="H207" s="126"/>
    </row>
    <row r="208" spans="1:8" s="58" customFormat="1" ht="15">
      <c r="A208" s="89"/>
      <c r="B208" s="89"/>
      <c r="C208" s="89"/>
      <c r="D208" s="89"/>
      <c r="H208" s="126"/>
    </row>
    <row r="209" spans="1:8" s="58" customFormat="1" ht="15">
      <c r="A209" s="89"/>
      <c r="B209" s="89"/>
      <c r="C209" s="89"/>
      <c r="D209" s="89"/>
      <c r="H209" s="126"/>
    </row>
    <row r="210" spans="1:8" s="58" customFormat="1" ht="15">
      <c r="A210" s="89"/>
      <c r="B210" s="89"/>
      <c r="C210" s="89"/>
      <c r="D210" s="89"/>
      <c r="H210" s="126"/>
    </row>
    <row r="211" spans="1:8" s="58" customFormat="1" ht="15">
      <c r="A211" s="89"/>
      <c r="B211" s="89"/>
      <c r="C211" s="89"/>
      <c r="D211" s="89"/>
      <c r="H211" s="126"/>
    </row>
    <row r="212" spans="1:8" s="58" customFormat="1" ht="15">
      <c r="A212" s="89"/>
      <c r="B212" s="89"/>
      <c r="C212" s="89"/>
      <c r="D212" s="89"/>
      <c r="H212" s="126"/>
    </row>
    <row r="213" spans="1:8" s="58" customFormat="1" ht="15">
      <c r="A213" s="89"/>
      <c r="B213" s="89"/>
      <c r="C213" s="89"/>
      <c r="D213" s="89"/>
      <c r="H213" s="126"/>
    </row>
    <row r="214" spans="1:8" s="58" customFormat="1" ht="15">
      <c r="A214" s="89"/>
      <c r="B214" s="89"/>
      <c r="C214" s="89"/>
      <c r="D214" s="89"/>
      <c r="H214" s="126"/>
    </row>
    <row r="215" spans="1:8" s="58" customFormat="1" ht="15">
      <c r="A215" s="89"/>
      <c r="B215" s="89"/>
      <c r="C215" s="89"/>
      <c r="D215" s="89"/>
      <c r="H215" s="126"/>
    </row>
    <row r="216" spans="1:8" s="58" customFormat="1" ht="15">
      <c r="A216" s="89"/>
      <c r="B216" s="89"/>
      <c r="C216" s="89"/>
      <c r="D216" s="89"/>
      <c r="H216" s="126"/>
    </row>
    <row r="217" spans="1:8" s="58" customFormat="1" ht="15">
      <c r="A217" s="89"/>
      <c r="B217" s="89"/>
      <c r="C217" s="89"/>
      <c r="D217" s="89"/>
      <c r="H217" s="126"/>
    </row>
    <row r="218" spans="1:8" s="58" customFormat="1" ht="15">
      <c r="A218" s="89"/>
      <c r="B218" s="89"/>
      <c r="C218" s="89"/>
      <c r="D218" s="89"/>
      <c r="H218" s="126"/>
    </row>
    <row r="219" spans="1:8" s="58" customFormat="1" ht="15">
      <c r="A219" s="89"/>
      <c r="B219" s="89"/>
      <c r="C219" s="89"/>
      <c r="D219" s="89"/>
      <c r="H219" s="126"/>
    </row>
    <row r="220" spans="1:8" s="58" customFormat="1" ht="15">
      <c r="A220" s="89"/>
      <c r="B220" s="89"/>
      <c r="C220" s="89"/>
      <c r="D220" s="89"/>
      <c r="H220" s="126"/>
    </row>
    <row r="221" spans="1:8" s="58" customFormat="1" ht="15">
      <c r="A221" s="89"/>
      <c r="B221" s="89"/>
      <c r="C221" s="89"/>
      <c r="D221" s="89"/>
      <c r="H221" s="126"/>
    </row>
    <row r="222" spans="1:8" s="58" customFormat="1" ht="15">
      <c r="A222" s="89"/>
      <c r="B222" s="89"/>
      <c r="C222" s="89"/>
      <c r="D222" s="89"/>
      <c r="H222" s="126"/>
    </row>
    <row r="223" spans="1:8" s="58" customFormat="1" ht="15">
      <c r="A223" s="89"/>
      <c r="B223" s="89"/>
      <c r="C223" s="89"/>
      <c r="D223" s="89"/>
      <c r="H223" s="126"/>
    </row>
    <row r="224" spans="1:8" s="58" customFormat="1" ht="15">
      <c r="A224" s="89"/>
      <c r="B224" s="89"/>
      <c r="C224" s="89"/>
      <c r="D224" s="89"/>
      <c r="H224" s="126"/>
    </row>
    <row r="225" spans="1:8" s="58" customFormat="1" ht="15">
      <c r="A225" s="89"/>
      <c r="B225" s="89"/>
      <c r="C225" s="89"/>
      <c r="D225" s="89"/>
      <c r="H225" s="126"/>
    </row>
    <row r="226" spans="1:8" s="58" customFormat="1" ht="15">
      <c r="A226" s="89"/>
      <c r="B226" s="89"/>
      <c r="C226" s="89"/>
      <c r="D226" s="89"/>
      <c r="H226" s="126"/>
    </row>
    <row r="227" spans="1:8" s="58" customFormat="1" ht="0.75" customHeight="1">
      <c r="A227" s="89"/>
      <c r="B227" s="89"/>
      <c r="C227" s="89"/>
      <c r="D227" s="89"/>
      <c r="H227" s="126"/>
    </row>
    <row r="228" spans="1:8" s="58" customFormat="1" ht="15">
      <c r="A228" s="89"/>
      <c r="B228" s="89"/>
      <c r="C228" s="89"/>
      <c r="D228" s="89"/>
      <c r="H228" s="126"/>
    </row>
    <row r="229" spans="1:8" s="58" customFormat="1" ht="15">
      <c r="A229" s="89"/>
      <c r="B229" s="89"/>
      <c r="C229" s="89"/>
      <c r="D229" s="89"/>
      <c r="H229" s="126"/>
    </row>
    <row r="230" spans="1:8" s="58" customFormat="1" ht="15">
      <c r="A230" s="89"/>
      <c r="B230" s="89"/>
      <c r="C230" s="89"/>
      <c r="D230" s="89"/>
      <c r="H230" s="126"/>
    </row>
    <row r="231" spans="1:8" s="58" customFormat="1" ht="15">
      <c r="A231" s="89"/>
      <c r="B231" s="89"/>
      <c r="C231" s="89"/>
      <c r="D231" s="89"/>
      <c r="H231" s="126"/>
    </row>
    <row r="232" spans="1:8" s="58" customFormat="1" ht="15">
      <c r="A232" s="89"/>
      <c r="B232" s="89"/>
      <c r="C232" s="89"/>
      <c r="D232" s="89"/>
      <c r="H232" s="126"/>
    </row>
    <row r="233" spans="1:8" s="58" customFormat="1" ht="15">
      <c r="A233" s="89"/>
      <c r="B233" s="89"/>
      <c r="C233" s="89"/>
      <c r="D233" s="89"/>
      <c r="H233" s="126"/>
    </row>
    <row r="234" spans="1:8" s="58" customFormat="1" ht="15">
      <c r="A234" s="89"/>
      <c r="B234" s="89"/>
      <c r="C234" s="89"/>
      <c r="D234" s="89"/>
      <c r="H234" s="126"/>
    </row>
    <row r="235" spans="1:8" s="58" customFormat="1" ht="15">
      <c r="A235" s="89"/>
      <c r="B235" s="89"/>
      <c r="C235" s="89"/>
      <c r="D235" s="89"/>
      <c r="H235" s="126"/>
    </row>
    <row r="236" spans="1:8" s="58" customFormat="1" ht="15">
      <c r="A236" s="89"/>
      <c r="B236" s="89"/>
      <c r="C236" s="89"/>
      <c r="D236" s="89"/>
      <c r="H236" s="126"/>
    </row>
    <row r="237" spans="1:8" s="58" customFormat="1" ht="15">
      <c r="A237" s="89"/>
      <c r="B237" s="89"/>
      <c r="C237" s="89"/>
      <c r="D237" s="89"/>
      <c r="H237" s="126"/>
    </row>
    <row r="238" spans="1:8" s="58" customFormat="1" ht="15">
      <c r="A238" s="89"/>
      <c r="B238" s="89"/>
      <c r="C238" s="89"/>
      <c r="D238" s="89"/>
      <c r="H238" s="126"/>
    </row>
    <row r="239" spans="1:8" s="58" customFormat="1" ht="15">
      <c r="A239" s="89"/>
      <c r="B239" s="89"/>
      <c r="C239" s="89"/>
      <c r="D239" s="89"/>
      <c r="H239" s="126"/>
    </row>
    <row r="240" spans="1:8" s="58" customFormat="1" ht="15">
      <c r="A240" s="89"/>
      <c r="B240" s="89"/>
      <c r="C240" s="89"/>
      <c r="D240" s="89"/>
      <c r="H240" s="126"/>
    </row>
    <row r="241" spans="1:8" s="58" customFormat="1" ht="15">
      <c r="A241" s="89"/>
      <c r="B241" s="89"/>
      <c r="C241" s="89"/>
      <c r="D241" s="89"/>
      <c r="H241" s="126"/>
    </row>
    <row r="242" spans="1:8" s="58" customFormat="1" ht="15">
      <c r="A242" s="89"/>
      <c r="B242" s="89"/>
      <c r="C242" s="89"/>
      <c r="D242" s="89"/>
      <c r="H242" s="126"/>
    </row>
    <row r="243" spans="1:8" s="58" customFormat="1" ht="15">
      <c r="A243" s="89"/>
      <c r="B243" s="89"/>
      <c r="C243" s="89"/>
      <c r="D243" s="89"/>
      <c r="H243" s="126"/>
    </row>
    <row r="244" spans="1:8" s="58" customFormat="1" ht="15">
      <c r="A244" s="89"/>
      <c r="B244" s="89"/>
      <c r="C244" s="89"/>
      <c r="D244" s="89"/>
      <c r="H244" s="126"/>
    </row>
    <row r="245" spans="1:8" s="58" customFormat="1" ht="15">
      <c r="A245" s="89"/>
      <c r="B245" s="89"/>
      <c r="C245" s="89"/>
      <c r="D245" s="89"/>
      <c r="H245" s="126"/>
    </row>
    <row r="246" spans="1:8" s="58" customFormat="1" ht="15">
      <c r="A246" s="89"/>
      <c r="B246" s="89"/>
      <c r="C246" s="89"/>
      <c r="D246" s="89"/>
      <c r="H246" s="126"/>
    </row>
    <row r="247" spans="1:8" s="58" customFormat="1" ht="15">
      <c r="A247" s="89"/>
      <c r="B247" s="89"/>
      <c r="C247" s="89"/>
      <c r="D247" s="89"/>
      <c r="H247" s="126"/>
    </row>
    <row r="248" spans="1:8" s="58" customFormat="1" ht="15">
      <c r="A248" s="89"/>
      <c r="B248" s="89"/>
      <c r="C248" s="89"/>
      <c r="D248" s="89"/>
      <c r="H248" s="126"/>
    </row>
    <row r="249" spans="1:8" s="58" customFormat="1" ht="15">
      <c r="A249" s="89"/>
      <c r="B249" s="89"/>
      <c r="C249" s="89"/>
      <c r="D249" s="89"/>
      <c r="H249" s="126"/>
    </row>
    <row r="250" spans="1:8" s="58" customFormat="1" ht="15">
      <c r="A250" s="89"/>
      <c r="B250" s="89"/>
      <c r="C250" s="89"/>
      <c r="D250" s="89"/>
      <c r="H250" s="126"/>
    </row>
    <row r="251" spans="1:8" s="58" customFormat="1" ht="15">
      <c r="A251" s="89"/>
      <c r="B251" s="89"/>
      <c r="C251" s="89"/>
      <c r="D251" s="89"/>
      <c r="H251" s="126"/>
    </row>
    <row r="252" spans="1:8" s="58" customFormat="1" ht="15">
      <c r="A252" s="89"/>
      <c r="B252" s="89"/>
      <c r="C252" s="89"/>
      <c r="D252" s="89"/>
      <c r="H252" s="126"/>
    </row>
    <row r="253" spans="1:8" s="58" customFormat="1" ht="15">
      <c r="A253" s="89"/>
      <c r="B253" s="89"/>
      <c r="C253" s="89"/>
      <c r="D253" s="89"/>
      <c r="H253" s="126"/>
    </row>
    <row r="254" spans="1:8" s="58" customFormat="1" ht="15">
      <c r="A254" s="89"/>
      <c r="B254" s="89"/>
      <c r="C254" s="89"/>
      <c r="D254" s="89"/>
      <c r="H254" s="126"/>
    </row>
    <row r="255" spans="1:8" s="58" customFormat="1" ht="15">
      <c r="A255" s="89"/>
      <c r="B255" s="89"/>
      <c r="C255" s="89"/>
      <c r="D255" s="89"/>
      <c r="H255" s="126"/>
    </row>
    <row r="256" spans="1:8" s="58" customFormat="1" ht="15">
      <c r="A256" s="89"/>
      <c r="B256" s="89"/>
      <c r="C256" s="89"/>
      <c r="D256" s="89"/>
      <c r="H256" s="126"/>
    </row>
    <row r="257" spans="1:8" s="58" customFormat="1" ht="15">
      <c r="A257" s="89"/>
      <c r="B257" s="89"/>
      <c r="C257" s="89"/>
      <c r="D257" s="89"/>
      <c r="H257" s="126"/>
    </row>
    <row r="258" spans="1:8" s="58" customFormat="1" ht="15">
      <c r="A258" s="89"/>
      <c r="B258" s="89"/>
      <c r="C258" s="89"/>
      <c r="D258" s="89"/>
      <c r="H258" s="126"/>
    </row>
    <row r="259" spans="1:8" s="58" customFormat="1" ht="15">
      <c r="A259" s="89"/>
      <c r="B259" s="89"/>
      <c r="C259" s="89"/>
      <c r="D259" s="89"/>
      <c r="H259" s="126"/>
    </row>
    <row r="260" spans="1:8" s="58" customFormat="1" ht="15">
      <c r="A260" s="89"/>
      <c r="B260" s="89"/>
      <c r="C260" s="89"/>
      <c r="D260" s="89"/>
      <c r="H260" s="126"/>
    </row>
    <row r="261" spans="1:8" s="58" customFormat="1" ht="15">
      <c r="A261" s="89"/>
      <c r="B261" s="89"/>
      <c r="C261" s="89"/>
      <c r="D261" s="89"/>
      <c r="H261" s="126"/>
    </row>
    <row r="262" spans="1:8" s="58" customFormat="1" ht="15">
      <c r="A262" s="89"/>
      <c r="B262" s="89"/>
      <c r="C262" s="89"/>
      <c r="D262" s="89"/>
      <c r="H262" s="126"/>
    </row>
    <row r="263" spans="1:8" s="58" customFormat="1" ht="15">
      <c r="A263" s="89"/>
      <c r="B263" s="89"/>
      <c r="C263" s="89"/>
      <c r="D263" s="89"/>
      <c r="H263" s="126"/>
    </row>
    <row r="264" spans="1:8" s="58" customFormat="1" ht="15">
      <c r="A264" s="89"/>
      <c r="B264" s="89"/>
      <c r="C264" s="89"/>
      <c r="D264" s="89"/>
      <c r="H264" s="126"/>
    </row>
    <row r="265" s="58" customFormat="1" ht="15">
      <c r="H265" s="126"/>
    </row>
    <row r="266" s="58" customFormat="1" ht="15">
      <c r="H266" s="126"/>
    </row>
    <row r="267" s="58" customFormat="1" ht="15">
      <c r="H267" s="126"/>
    </row>
    <row r="268" s="58" customFormat="1" ht="15">
      <c r="H268" s="126"/>
    </row>
    <row r="269" s="58" customFormat="1" ht="15">
      <c r="H269" s="126"/>
    </row>
    <row r="270" s="58" customFormat="1" ht="15">
      <c r="H270" s="126"/>
    </row>
    <row r="271" s="58" customFormat="1" ht="15">
      <c r="H271" s="126"/>
    </row>
    <row r="272" s="58" customFormat="1" ht="15">
      <c r="H272" s="126"/>
    </row>
    <row r="273" s="58" customFormat="1" ht="15">
      <c r="H273" s="126"/>
    </row>
    <row r="274" s="58" customFormat="1" ht="15">
      <c r="H274" s="126"/>
    </row>
    <row r="275" s="58" customFormat="1" ht="15">
      <c r="H275" s="126"/>
    </row>
    <row r="276" s="58" customFormat="1" ht="15">
      <c r="H276" s="126"/>
    </row>
    <row r="277" s="58" customFormat="1" ht="15">
      <c r="H277" s="126"/>
    </row>
    <row r="278" s="58" customFormat="1" ht="15">
      <c r="H278" s="126"/>
    </row>
    <row r="279" s="58" customFormat="1" ht="15">
      <c r="H279" s="126"/>
    </row>
    <row r="280" s="58" customFormat="1" ht="15">
      <c r="H280" s="126"/>
    </row>
    <row r="281" s="58" customFormat="1" ht="15">
      <c r="H281" s="126"/>
    </row>
    <row r="282" s="58" customFormat="1" ht="15">
      <c r="H282" s="126"/>
    </row>
    <row r="283" s="58" customFormat="1" ht="15">
      <c r="H283" s="126"/>
    </row>
    <row r="284" s="58" customFormat="1" ht="15">
      <c r="H284" s="126"/>
    </row>
    <row r="285" s="58" customFormat="1" ht="15">
      <c r="H285" s="126"/>
    </row>
    <row r="286" s="58" customFormat="1" ht="15">
      <c r="H286" s="126"/>
    </row>
    <row r="287" s="58" customFormat="1" ht="15">
      <c r="H287" s="126"/>
    </row>
    <row r="288" s="58" customFormat="1" ht="15">
      <c r="H288" s="126"/>
    </row>
    <row r="289" s="58" customFormat="1" ht="15">
      <c r="H289" s="126"/>
    </row>
    <row r="290" s="58" customFormat="1" ht="15">
      <c r="H290" s="126"/>
    </row>
    <row r="291" s="58" customFormat="1" ht="15">
      <c r="H291" s="126"/>
    </row>
    <row r="292" s="58" customFormat="1" ht="15">
      <c r="H292" s="126"/>
    </row>
    <row r="293" s="58" customFormat="1" ht="15">
      <c r="H293" s="126"/>
    </row>
    <row r="294" s="58" customFormat="1" ht="15">
      <c r="H294" s="126"/>
    </row>
    <row r="295" s="58" customFormat="1" ht="15">
      <c r="H295" s="126"/>
    </row>
    <row r="296" s="58" customFormat="1" ht="15">
      <c r="H296" s="126"/>
    </row>
    <row r="297" s="58" customFormat="1" ht="15">
      <c r="H297" s="126"/>
    </row>
    <row r="298" s="58" customFormat="1" ht="15">
      <c r="H298" s="126"/>
    </row>
    <row r="299" s="58" customFormat="1" ht="15">
      <c r="H299" s="126"/>
    </row>
    <row r="300" s="58" customFormat="1" ht="15">
      <c r="H300" s="126"/>
    </row>
    <row r="301" s="58" customFormat="1" ht="15">
      <c r="H301" s="126"/>
    </row>
    <row r="302" s="58" customFormat="1" ht="15">
      <c r="H302" s="126"/>
    </row>
    <row r="303" s="58" customFormat="1" ht="15">
      <c r="H303" s="126"/>
    </row>
    <row r="304" s="58" customFormat="1" ht="15">
      <c r="H304" s="126"/>
    </row>
    <row r="305" s="58" customFormat="1" ht="15">
      <c r="H305" s="126"/>
    </row>
    <row r="306" s="58" customFormat="1" ht="15">
      <c r="H306" s="126"/>
    </row>
    <row r="307" s="58" customFormat="1" ht="15">
      <c r="H307" s="126"/>
    </row>
    <row r="308" s="58" customFormat="1" ht="15">
      <c r="H308" s="126"/>
    </row>
    <row r="309" s="58" customFormat="1" ht="15">
      <c r="H309" s="126"/>
    </row>
    <row r="310" s="58" customFormat="1" ht="15">
      <c r="H310" s="126"/>
    </row>
    <row r="311" s="58" customFormat="1" ht="15">
      <c r="H311" s="126"/>
    </row>
    <row r="312" s="58" customFormat="1" ht="15">
      <c r="H312" s="126"/>
    </row>
    <row r="313" s="58" customFormat="1" ht="15">
      <c r="H313" s="126"/>
    </row>
    <row r="314" s="58" customFormat="1" ht="15">
      <c r="H314" s="126"/>
    </row>
    <row r="315" s="58" customFormat="1" ht="15">
      <c r="H315" s="126"/>
    </row>
    <row r="316" s="58" customFormat="1" ht="15">
      <c r="H316" s="126"/>
    </row>
    <row r="317" s="58" customFormat="1" ht="15">
      <c r="H317" s="126"/>
    </row>
    <row r="318" s="58" customFormat="1" ht="15">
      <c r="H318" s="126"/>
    </row>
    <row r="319" s="58" customFormat="1" ht="15">
      <c r="H319" s="126"/>
    </row>
    <row r="320" s="58" customFormat="1" ht="15">
      <c r="H320" s="126"/>
    </row>
    <row r="321" s="58" customFormat="1" ht="15">
      <c r="H321" s="126"/>
    </row>
    <row r="322" s="58" customFormat="1" ht="15">
      <c r="H322" s="126"/>
    </row>
    <row r="323" s="58" customFormat="1" ht="15">
      <c r="H323" s="126"/>
    </row>
    <row r="324" s="58" customFormat="1" ht="15">
      <c r="H324" s="126"/>
    </row>
    <row r="325" s="58" customFormat="1" ht="15">
      <c r="H325" s="126"/>
    </row>
    <row r="326" s="58" customFormat="1" ht="15">
      <c r="H326" s="126"/>
    </row>
    <row r="327" s="58" customFormat="1" ht="15">
      <c r="H327" s="126"/>
    </row>
    <row r="328" s="58" customFormat="1" ht="15">
      <c r="H328" s="126"/>
    </row>
    <row r="329" s="58" customFormat="1" ht="15">
      <c r="H329" s="126"/>
    </row>
    <row r="330" s="58" customFormat="1" ht="15">
      <c r="H330" s="126"/>
    </row>
    <row r="331" s="58" customFormat="1" ht="15">
      <c r="H331" s="126"/>
    </row>
    <row r="332" s="58" customFormat="1" ht="15">
      <c r="H332" s="126"/>
    </row>
    <row r="333" s="58" customFormat="1" ht="15">
      <c r="H333" s="126"/>
    </row>
    <row r="334" s="58" customFormat="1" ht="15">
      <c r="H334" s="126"/>
    </row>
    <row r="335" s="58" customFormat="1" ht="15">
      <c r="H335" s="126"/>
    </row>
    <row r="336" s="58" customFormat="1" ht="15">
      <c r="H336" s="126"/>
    </row>
    <row r="337" s="58" customFormat="1" ht="15">
      <c r="H337" s="126"/>
    </row>
    <row r="338" s="58" customFormat="1" ht="15">
      <c r="H338" s="126"/>
    </row>
    <row r="339" s="58" customFormat="1" ht="15">
      <c r="H339" s="126"/>
    </row>
    <row r="340" s="58" customFormat="1" ht="15">
      <c r="H340" s="126"/>
    </row>
    <row r="341" s="58" customFormat="1" ht="15">
      <c r="H341" s="126"/>
    </row>
    <row r="342" s="58" customFormat="1" ht="15">
      <c r="H342" s="126"/>
    </row>
    <row r="343" s="58" customFormat="1" ht="15">
      <c r="H343" s="126"/>
    </row>
    <row r="344" s="58" customFormat="1" ht="15">
      <c r="H344" s="126"/>
    </row>
    <row r="345" s="58" customFormat="1" ht="15">
      <c r="H345" s="126"/>
    </row>
    <row r="346" s="58" customFormat="1" ht="15">
      <c r="H346" s="126"/>
    </row>
    <row r="347" s="58" customFormat="1" ht="15">
      <c r="H347" s="126"/>
    </row>
    <row r="348" s="58" customFormat="1" ht="15">
      <c r="H348" s="126"/>
    </row>
    <row r="349" s="58" customFormat="1" ht="15">
      <c r="H349" s="126"/>
    </row>
    <row r="350" s="58" customFormat="1" ht="15">
      <c r="H350" s="126"/>
    </row>
    <row r="351" s="58" customFormat="1" ht="15">
      <c r="H351" s="126"/>
    </row>
    <row r="352" s="58" customFormat="1" ht="15">
      <c r="H352" s="126"/>
    </row>
    <row r="353" s="58" customFormat="1" ht="15">
      <c r="H353" s="126"/>
    </row>
    <row r="354" s="58" customFormat="1" ht="15">
      <c r="H354" s="126"/>
    </row>
    <row r="355" s="58" customFormat="1" ht="15">
      <c r="H355" s="126"/>
    </row>
    <row r="356" s="58" customFormat="1" ht="15">
      <c r="H356" s="126"/>
    </row>
    <row r="357" s="58" customFormat="1" ht="15">
      <c r="H357" s="126"/>
    </row>
    <row r="358" s="58" customFormat="1" ht="15">
      <c r="H358" s="126"/>
    </row>
    <row r="359" s="58" customFormat="1" ht="15">
      <c r="H359" s="126"/>
    </row>
    <row r="360" s="58" customFormat="1" ht="15">
      <c r="H360" s="126"/>
    </row>
    <row r="361" s="58" customFormat="1" ht="15">
      <c r="H361" s="126"/>
    </row>
    <row r="362" s="58" customFormat="1" ht="15">
      <c r="H362" s="126"/>
    </row>
    <row r="363" s="58" customFormat="1" ht="15">
      <c r="H363" s="126"/>
    </row>
    <row r="364" s="58" customFormat="1" ht="15">
      <c r="H364" s="126"/>
    </row>
    <row r="365" s="58" customFormat="1" ht="15">
      <c r="H365" s="126"/>
    </row>
    <row r="366" s="58" customFormat="1" ht="15">
      <c r="H366" s="126"/>
    </row>
    <row r="367" s="58" customFormat="1" ht="15">
      <c r="H367" s="126"/>
    </row>
    <row r="368" s="58" customFormat="1" ht="15">
      <c r="H368" s="126"/>
    </row>
    <row r="369" s="58" customFormat="1" ht="15">
      <c r="H369" s="126"/>
    </row>
    <row r="370" s="58" customFormat="1" ht="15">
      <c r="H370" s="126"/>
    </row>
    <row r="371" s="58" customFormat="1" ht="15">
      <c r="H371" s="126"/>
    </row>
    <row r="372" s="58" customFormat="1" ht="15">
      <c r="H372" s="126"/>
    </row>
    <row r="373" s="58" customFormat="1" ht="15">
      <c r="H373" s="126"/>
    </row>
    <row r="374" s="58" customFormat="1" ht="15">
      <c r="H374" s="126"/>
    </row>
    <row r="375" s="58" customFormat="1" ht="15">
      <c r="H375" s="126"/>
    </row>
    <row r="376" s="58" customFormat="1" ht="15">
      <c r="H376" s="126"/>
    </row>
    <row r="377" s="58" customFormat="1" ht="15">
      <c r="H377" s="126"/>
    </row>
    <row r="378" s="58" customFormat="1" ht="15">
      <c r="H378" s="126"/>
    </row>
    <row r="379" s="58" customFormat="1" ht="15">
      <c r="H379" s="126"/>
    </row>
    <row r="380" s="58" customFormat="1" ht="15">
      <c r="H380" s="126"/>
    </row>
    <row r="381" s="58" customFormat="1" ht="15">
      <c r="H381" s="126"/>
    </row>
    <row r="382" s="58" customFormat="1" ht="15">
      <c r="H382" s="126"/>
    </row>
    <row r="383" s="58" customFormat="1" ht="15">
      <c r="H383" s="126"/>
    </row>
    <row r="384" s="58" customFormat="1" ht="15">
      <c r="H384" s="126"/>
    </row>
    <row r="385" s="58" customFormat="1" ht="15">
      <c r="H385" s="126"/>
    </row>
    <row r="386" s="58" customFormat="1" ht="15">
      <c r="H386" s="126"/>
    </row>
    <row r="387" s="58" customFormat="1" ht="15">
      <c r="H387" s="126"/>
    </row>
    <row r="388" s="58" customFormat="1" ht="15">
      <c r="H388" s="126"/>
    </row>
    <row r="389" s="58" customFormat="1" ht="15">
      <c r="H389" s="126"/>
    </row>
  </sheetData>
  <sheetProtection/>
  <mergeCells count="10">
    <mergeCell ref="B148:F148"/>
    <mergeCell ref="B150:F150"/>
    <mergeCell ref="A1:N1"/>
    <mergeCell ref="A2:N2"/>
    <mergeCell ref="A3:A4"/>
    <mergeCell ref="B3:B4"/>
    <mergeCell ref="E3:H3"/>
    <mergeCell ref="I3:K3"/>
    <mergeCell ref="C3:C4"/>
    <mergeCell ref="D3:D4"/>
  </mergeCells>
  <printOptions horizontalCentered="1"/>
  <pageMargins left="0.1968503937007874" right="0.1968503937007874" top="0" bottom="0" header="0" footer="0"/>
  <pageSetup horizontalDpi="600" verticalDpi="600" orientation="landscape" paperSize="9" scale="6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90"/>
  <sheetViews>
    <sheetView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44" sqref="G44"/>
    </sheetView>
  </sheetViews>
  <sheetFormatPr defaultColWidth="9.00390625" defaultRowHeight="12.75"/>
  <cols>
    <col min="1" max="1" width="38.625" style="54" customWidth="1"/>
    <col min="2" max="2" width="14.375" style="54" customWidth="1"/>
    <col min="3" max="3" width="13.375" style="54" bestFit="1" customWidth="1"/>
    <col min="4" max="4" width="11.75390625" style="54" customWidth="1"/>
    <col min="5" max="5" width="11.25390625" style="54" customWidth="1"/>
    <col min="6" max="6" width="11.75390625" style="127" bestFit="1" customWidth="1"/>
    <col min="7" max="7" width="9.75390625" style="58" customWidth="1"/>
    <col min="8" max="8" width="9.625" style="54" customWidth="1"/>
    <col min="9" max="9" width="11.00390625" style="54" bestFit="1" customWidth="1"/>
    <col min="10" max="10" width="9.25390625" style="54" customWidth="1"/>
    <col min="11" max="11" width="9.875" style="54" customWidth="1"/>
    <col min="12" max="12" width="11.625" style="54" customWidth="1"/>
    <col min="13" max="13" width="4.375" style="54" bestFit="1" customWidth="1"/>
    <col min="14" max="14" width="11.125" style="54" hidden="1" customWidth="1"/>
    <col min="15" max="16384" width="9.125" style="54" customWidth="1"/>
  </cols>
  <sheetData>
    <row r="1" spans="1:12" ht="25.5" customHeight="1">
      <c r="A1" s="405" t="s">
        <v>144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</row>
    <row r="2" spans="1:12" ht="15" customHeight="1">
      <c r="A2" s="406" t="str">
        <f>зерноск!A2</f>
        <v>по состоянию на 27 ноября 2017 года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</row>
    <row r="3" spans="1:12" ht="3" customHeight="1">
      <c r="A3" s="51"/>
      <c r="B3" s="51"/>
      <c r="C3" s="52"/>
      <c r="D3" s="52"/>
      <c r="E3" s="52"/>
      <c r="F3" s="123"/>
      <c r="G3" s="52"/>
      <c r="H3" s="52"/>
      <c r="I3" s="52"/>
      <c r="J3" s="53"/>
      <c r="K3" s="53"/>
      <c r="L3" s="53"/>
    </row>
    <row r="4" spans="1:12" s="58" customFormat="1" ht="30.75" customHeight="1">
      <c r="A4" s="389" t="s">
        <v>1</v>
      </c>
      <c r="B4" s="408" t="s">
        <v>137</v>
      </c>
      <c r="C4" s="389" t="s">
        <v>96</v>
      </c>
      <c r="D4" s="389"/>
      <c r="E4" s="390"/>
      <c r="F4" s="390"/>
      <c r="G4" s="393" t="s">
        <v>60</v>
      </c>
      <c r="H4" s="390"/>
      <c r="I4" s="394"/>
      <c r="J4" s="409" t="s">
        <v>0</v>
      </c>
      <c r="K4" s="410"/>
      <c r="L4" s="411"/>
    </row>
    <row r="5" spans="1:17" s="58" customFormat="1" ht="45.75" customHeight="1">
      <c r="A5" s="392"/>
      <c r="B5" s="408"/>
      <c r="C5" s="367" t="s">
        <v>104</v>
      </c>
      <c r="D5" s="367" t="s">
        <v>109</v>
      </c>
      <c r="E5" s="367" t="s">
        <v>105</v>
      </c>
      <c r="F5" s="367" t="s">
        <v>103</v>
      </c>
      <c r="G5" s="291" t="s">
        <v>104</v>
      </c>
      <c r="H5" s="289" t="s">
        <v>105</v>
      </c>
      <c r="I5" s="288" t="s">
        <v>103</v>
      </c>
      <c r="J5" s="367" t="s">
        <v>104</v>
      </c>
      <c r="K5" s="367" t="s">
        <v>105</v>
      </c>
      <c r="L5" s="367" t="s">
        <v>103</v>
      </c>
      <c r="Q5" s="62"/>
    </row>
    <row r="6" spans="1:12" s="47" customFormat="1" ht="15.75">
      <c r="A6" s="63" t="s">
        <v>2</v>
      </c>
      <c r="B6" s="300">
        <v>186.169</v>
      </c>
      <c r="C6" s="174">
        <f>C7+C26+C37+C46+C54+C69+C76+C93</f>
        <v>178.30599999999998</v>
      </c>
      <c r="D6" s="64">
        <f aca="true" t="shared" si="0" ref="D6:D39">C6/B6*100</f>
        <v>95.77641820066712</v>
      </c>
      <c r="E6" s="174">
        <f>E7+E26+E37+E46+E54+E69+E76+E93</f>
        <v>201.896</v>
      </c>
      <c r="F6" s="65">
        <f aca="true" t="shared" si="1" ref="F6:F71">C6-E6</f>
        <v>-23.590000000000003</v>
      </c>
      <c r="G6" s="167">
        <f>G7+G26+G37+G46+G54+G69+G76+G93</f>
        <v>1128.569</v>
      </c>
      <c r="H6" s="167">
        <v>1301.9400000000003</v>
      </c>
      <c r="I6" s="213">
        <f>G6-H6</f>
        <v>-173.37100000000032</v>
      </c>
      <c r="J6" s="179">
        <f>IF(C6&gt;0,G6/C6*10,"")</f>
        <v>63.2939441185378</v>
      </c>
      <c r="K6" s="302">
        <f>IF(E6&gt;0,H6/E6*10,"")</f>
        <v>64.48567579347784</v>
      </c>
      <c r="L6" s="65">
        <f>J6-K6</f>
        <v>-1.191731674940037</v>
      </c>
    </row>
    <row r="7" spans="1:12" s="46" customFormat="1" ht="15.75" customHeight="1" hidden="1">
      <c r="A7" s="66" t="s">
        <v>3</v>
      </c>
      <c r="B7" s="301"/>
      <c r="C7" s="368">
        <f>SUM(C8:C24)</f>
        <v>0</v>
      </c>
      <c r="D7" s="67" t="e">
        <f t="shared" si="0"/>
        <v>#DIV/0!</v>
      </c>
      <c r="E7" s="67"/>
      <c r="F7" s="69">
        <f t="shared" si="1"/>
        <v>0</v>
      </c>
      <c r="G7" s="168">
        <f>SUM(G8:G24)</f>
        <v>0</v>
      </c>
      <c r="H7" s="67"/>
      <c r="I7" s="112">
        <f aca="true" t="shared" si="2" ref="I7:I70">G7-H7</f>
        <v>0</v>
      </c>
      <c r="J7" s="44">
        <f aca="true" t="shared" si="3" ref="J7:J70">IF(C7&gt;0,G7/C7*10,"")</f>
      </c>
      <c r="K7" s="41">
        <f aca="true" t="shared" si="4" ref="K7:K70">IF(E7&gt;0,H7/E7*10,"")</f>
      </c>
      <c r="L7" s="69" t="e">
        <f>J7-K7</f>
        <v>#VALUE!</v>
      </c>
    </row>
    <row r="8" spans="1:12" s="290" customFormat="1" ht="15" customHeight="1" hidden="1">
      <c r="A8" s="70" t="s">
        <v>4</v>
      </c>
      <c r="B8" s="271"/>
      <c r="C8" s="96"/>
      <c r="D8" s="68" t="e">
        <f t="shared" si="0"/>
        <v>#DIV/0!</v>
      </c>
      <c r="E8" s="68"/>
      <c r="F8" s="97">
        <f t="shared" si="1"/>
        <v>0</v>
      </c>
      <c r="G8" s="169"/>
      <c r="H8" s="68"/>
      <c r="I8" s="214">
        <f t="shared" si="2"/>
        <v>0</v>
      </c>
      <c r="J8" s="74">
        <f t="shared" si="3"/>
      </c>
      <c r="K8" s="75">
        <f t="shared" si="4"/>
      </c>
      <c r="L8" s="97" t="e">
        <f>J8-K8</f>
        <v>#VALUE!</v>
      </c>
    </row>
    <row r="9" spans="1:12" s="290" customFormat="1" ht="15" customHeight="1" hidden="1">
      <c r="A9" s="70" t="s">
        <v>5</v>
      </c>
      <c r="B9" s="271"/>
      <c r="C9" s="96"/>
      <c r="D9" s="68" t="e">
        <f t="shared" si="0"/>
        <v>#DIV/0!</v>
      </c>
      <c r="E9" s="68"/>
      <c r="F9" s="103">
        <f t="shared" si="1"/>
        <v>0</v>
      </c>
      <c r="G9" s="170"/>
      <c r="H9" s="75"/>
      <c r="I9" s="113">
        <f t="shared" si="2"/>
        <v>0</v>
      </c>
      <c r="J9" s="74">
        <f t="shared" si="3"/>
      </c>
      <c r="K9" s="75">
        <f t="shared" si="4"/>
      </c>
      <c r="L9" s="103" t="e">
        <f aca="true" t="shared" si="5" ref="L9:L14">J9-K9</f>
        <v>#VALUE!</v>
      </c>
    </row>
    <row r="10" spans="1:12" s="290" customFormat="1" ht="15" customHeight="1" hidden="1">
      <c r="A10" s="70" t="s">
        <v>6</v>
      </c>
      <c r="B10" s="271"/>
      <c r="C10" s="96"/>
      <c r="D10" s="68" t="e">
        <f t="shared" si="0"/>
        <v>#DIV/0!</v>
      </c>
      <c r="E10" s="68"/>
      <c r="F10" s="103">
        <f t="shared" si="1"/>
        <v>0</v>
      </c>
      <c r="G10" s="170"/>
      <c r="H10" s="75"/>
      <c r="I10" s="113">
        <f t="shared" si="2"/>
        <v>0</v>
      </c>
      <c r="J10" s="74">
        <f t="shared" si="3"/>
      </c>
      <c r="K10" s="75">
        <f t="shared" si="4"/>
      </c>
      <c r="L10" s="103" t="e">
        <f t="shared" si="5"/>
        <v>#VALUE!</v>
      </c>
    </row>
    <row r="11" spans="1:12" s="290" customFormat="1" ht="15" customHeight="1" hidden="1">
      <c r="A11" s="70" t="s">
        <v>7</v>
      </c>
      <c r="B11" s="271"/>
      <c r="C11" s="369"/>
      <c r="D11" s="68" t="e">
        <f t="shared" si="0"/>
        <v>#DIV/0!</v>
      </c>
      <c r="E11" s="68"/>
      <c r="F11" s="103">
        <f t="shared" si="1"/>
        <v>0</v>
      </c>
      <c r="G11" s="170"/>
      <c r="H11" s="75"/>
      <c r="I11" s="113">
        <f t="shared" si="2"/>
        <v>0</v>
      </c>
      <c r="J11" s="74">
        <f t="shared" si="3"/>
      </c>
      <c r="K11" s="75">
        <f t="shared" si="4"/>
      </c>
      <c r="L11" s="103" t="e">
        <f t="shared" si="5"/>
        <v>#VALUE!</v>
      </c>
    </row>
    <row r="12" spans="1:12" s="290" customFormat="1" ht="15" customHeight="1" hidden="1">
      <c r="A12" s="70" t="s">
        <v>8</v>
      </c>
      <c r="B12" s="271"/>
      <c r="C12" s="96"/>
      <c r="D12" s="68" t="e">
        <f t="shared" si="0"/>
        <v>#DIV/0!</v>
      </c>
      <c r="E12" s="68"/>
      <c r="F12" s="103">
        <f t="shared" si="1"/>
        <v>0</v>
      </c>
      <c r="G12" s="170"/>
      <c r="H12" s="75"/>
      <c r="I12" s="113">
        <f t="shared" si="2"/>
        <v>0</v>
      </c>
      <c r="J12" s="74">
        <f t="shared" si="3"/>
      </c>
      <c r="K12" s="75">
        <f t="shared" si="4"/>
      </c>
      <c r="L12" s="103" t="e">
        <f t="shared" si="5"/>
        <v>#VALUE!</v>
      </c>
    </row>
    <row r="13" spans="1:14" s="290" customFormat="1" ht="15" customHeight="1" hidden="1">
      <c r="A13" s="70" t="s">
        <v>9</v>
      </c>
      <c r="B13" s="271"/>
      <c r="C13" s="96"/>
      <c r="D13" s="68" t="e">
        <f t="shared" si="0"/>
        <v>#DIV/0!</v>
      </c>
      <c r="E13" s="68"/>
      <c r="F13" s="103">
        <f t="shared" si="1"/>
        <v>0</v>
      </c>
      <c r="G13" s="170"/>
      <c r="H13" s="75"/>
      <c r="I13" s="113">
        <f t="shared" si="2"/>
        <v>0</v>
      </c>
      <c r="J13" s="74">
        <f t="shared" si="3"/>
      </c>
      <c r="K13" s="75">
        <f t="shared" si="4"/>
      </c>
      <c r="L13" s="103" t="e">
        <f t="shared" si="5"/>
        <v>#VALUE!</v>
      </c>
      <c r="M13" s="71"/>
      <c r="N13" s="71"/>
    </row>
    <row r="14" spans="1:12" s="290" customFormat="1" ht="15" customHeight="1" hidden="1">
      <c r="A14" s="70" t="s">
        <v>10</v>
      </c>
      <c r="B14" s="271"/>
      <c r="C14" s="96"/>
      <c r="D14" s="68" t="e">
        <f t="shared" si="0"/>
        <v>#DIV/0!</v>
      </c>
      <c r="E14" s="68"/>
      <c r="F14" s="103">
        <f t="shared" si="1"/>
        <v>0</v>
      </c>
      <c r="G14" s="170"/>
      <c r="H14" s="75"/>
      <c r="I14" s="113">
        <f t="shared" si="2"/>
        <v>0</v>
      </c>
      <c r="J14" s="74">
        <f t="shared" si="3"/>
      </c>
      <c r="K14" s="75">
        <f t="shared" si="4"/>
      </c>
      <c r="L14" s="103" t="e">
        <f t="shared" si="5"/>
        <v>#VALUE!</v>
      </c>
    </row>
    <row r="15" spans="1:12" s="290" customFormat="1" ht="15" customHeight="1" hidden="1">
      <c r="A15" s="70" t="s">
        <v>11</v>
      </c>
      <c r="B15" s="271"/>
      <c r="C15" s="96"/>
      <c r="D15" s="68" t="e">
        <f t="shared" si="0"/>
        <v>#DIV/0!</v>
      </c>
      <c r="E15" s="68"/>
      <c r="F15" s="103">
        <f t="shared" si="1"/>
        <v>0</v>
      </c>
      <c r="G15" s="170"/>
      <c r="H15" s="75"/>
      <c r="I15" s="113">
        <f t="shared" si="2"/>
        <v>0</v>
      </c>
      <c r="J15" s="74">
        <f t="shared" si="3"/>
      </c>
      <c r="K15" s="75">
        <f t="shared" si="4"/>
      </c>
      <c r="L15" s="103" t="e">
        <f>J15-K15</f>
        <v>#VALUE!</v>
      </c>
    </row>
    <row r="16" spans="1:12" s="290" customFormat="1" ht="15" customHeight="1" hidden="1">
      <c r="A16" s="70" t="s">
        <v>12</v>
      </c>
      <c r="B16" s="271"/>
      <c r="C16" s="96"/>
      <c r="D16" s="68" t="e">
        <f t="shared" si="0"/>
        <v>#DIV/0!</v>
      </c>
      <c r="E16" s="68"/>
      <c r="F16" s="103">
        <f t="shared" si="1"/>
        <v>0</v>
      </c>
      <c r="G16" s="170"/>
      <c r="H16" s="75"/>
      <c r="I16" s="113">
        <f t="shared" si="2"/>
        <v>0</v>
      </c>
      <c r="J16" s="74">
        <f t="shared" si="3"/>
      </c>
      <c r="K16" s="75">
        <f t="shared" si="4"/>
      </c>
      <c r="L16" s="103" t="e">
        <f aca="true" t="shared" si="6" ref="L16:L32">J16-K16</f>
        <v>#VALUE!</v>
      </c>
    </row>
    <row r="17" spans="1:12" s="290" customFormat="1" ht="15" customHeight="1" hidden="1">
      <c r="A17" s="70" t="s">
        <v>92</v>
      </c>
      <c r="B17" s="271"/>
      <c r="C17" s="96"/>
      <c r="D17" s="68" t="e">
        <f t="shared" si="0"/>
        <v>#DIV/0!</v>
      </c>
      <c r="E17" s="68"/>
      <c r="F17" s="103">
        <f t="shared" si="1"/>
        <v>0</v>
      </c>
      <c r="G17" s="170"/>
      <c r="H17" s="75"/>
      <c r="I17" s="113">
        <f t="shared" si="2"/>
        <v>0</v>
      </c>
      <c r="J17" s="74">
        <f t="shared" si="3"/>
      </c>
      <c r="K17" s="75">
        <f t="shared" si="4"/>
      </c>
      <c r="L17" s="103" t="e">
        <f t="shared" si="6"/>
        <v>#VALUE!</v>
      </c>
    </row>
    <row r="18" spans="1:12" s="290" customFormat="1" ht="15" customHeight="1" hidden="1">
      <c r="A18" s="70" t="s">
        <v>13</v>
      </c>
      <c r="B18" s="271"/>
      <c r="C18" s="96"/>
      <c r="D18" s="68" t="e">
        <f t="shared" si="0"/>
        <v>#DIV/0!</v>
      </c>
      <c r="E18" s="68"/>
      <c r="F18" s="103">
        <f t="shared" si="1"/>
        <v>0</v>
      </c>
      <c r="G18" s="170"/>
      <c r="H18" s="75"/>
      <c r="I18" s="113">
        <f t="shared" si="2"/>
        <v>0</v>
      </c>
      <c r="J18" s="74">
        <f t="shared" si="3"/>
      </c>
      <c r="K18" s="75">
        <f t="shared" si="4"/>
      </c>
      <c r="L18" s="103" t="e">
        <f t="shared" si="6"/>
        <v>#VALUE!</v>
      </c>
    </row>
    <row r="19" spans="1:12" s="290" customFormat="1" ht="15" customHeight="1" hidden="1">
      <c r="A19" s="70" t="s">
        <v>14</v>
      </c>
      <c r="B19" s="271"/>
      <c r="C19" s="96"/>
      <c r="D19" s="68" t="e">
        <f t="shared" si="0"/>
        <v>#DIV/0!</v>
      </c>
      <c r="E19" s="68"/>
      <c r="F19" s="103">
        <f t="shared" si="1"/>
        <v>0</v>
      </c>
      <c r="G19" s="170"/>
      <c r="H19" s="75"/>
      <c r="I19" s="113">
        <f t="shared" si="2"/>
        <v>0</v>
      </c>
      <c r="J19" s="74">
        <f t="shared" si="3"/>
      </c>
      <c r="K19" s="75">
        <f t="shared" si="4"/>
      </c>
      <c r="L19" s="103" t="e">
        <f t="shared" si="6"/>
        <v>#VALUE!</v>
      </c>
    </row>
    <row r="20" spans="1:12" s="290" customFormat="1" ht="15" customHeight="1" hidden="1">
      <c r="A20" s="70" t="s">
        <v>15</v>
      </c>
      <c r="B20" s="271"/>
      <c r="C20" s="96"/>
      <c r="D20" s="68" t="e">
        <f t="shared" si="0"/>
        <v>#DIV/0!</v>
      </c>
      <c r="E20" s="68"/>
      <c r="F20" s="103">
        <f t="shared" si="1"/>
        <v>0</v>
      </c>
      <c r="G20" s="169"/>
      <c r="H20" s="68"/>
      <c r="I20" s="113">
        <f t="shared" si="2"/>
        <v>0</v>
      </c>
      <c r="J20" s="74">
        <f t="shared" si="3"/>
      </c>
      <c r="K20" s="75">
        <f t="shared" si="4"/>
      </c>
      <c r="L20" s="103" t="e">
        <f>J20-K20</f>
        <v>#VALUE!</v>
      </c>
    </row>
    <row r="21" spans="1:12" s="290" customFormat="1" ht="15" customHeight="1" hidden="1">
      <c r="A21" s="70" t="s">
        <v>16</v>
      </c>
      <c r="B21" s="271"/>
      <c r="C21" s="96"/>
      <c r="D21" s="68" t="e">
        <f t="shared" si="0"/>
        <v>#DIV/0!</v>
      </c>
      <c r="E21" s="75"/>
      <c r="F21" s="103">
        <f t="shared" si="1"/>
        <v>0</v>
      </c>
      <c r="G21" s="169"/>
      <c r="H21" s="68"/>
      <c r="I21" s="214">
        <f t="shared" si="2"/>
        <v>0</v>
      </c>
      <c r="J21" s="74">
        <f t="shared" si="3"/>
      </c>
      <c r="K21" s="75">
        <f t="shared" si="4"/>
      </c>
      <c r="L21" s="97" t="e">
        <f t="shared" si="6"/>
        <v>#VALUE!</v>
      </c>
    </row>
    <row r="22" spans="1:12" s="290" customFormat="1" ht="15" customHeight="1" hidden="1">
      <c r="A22" s="70" t="s">
        <v>17</v>
      </c>
      <c r="B22" s="271"/>
      <c r="C22" s="96"/>
      <c r="D22" s="68" t="e">
        <f t="shared" si="0"/>
        <v>#DIV/0!</v>
      </c>
      <c r="E22" s="75"/>
      <c r="F22" s="103">
        <f t="shared" si="1"/>
        <v>0</v>
      </c>
      <c r="G22" s="169"/>
      <c r="H22" s="68"/>
      <c r="I22" s="214">
        <f t="shared" si="2"/>
        <v>0</v>
      </c>
      <c r="J22" s="74">
        <f t="shared" si="3"/>
      </c>
      <c r="K22" s="75">
        <f t="shared" si="4"/>
      </c>
      <c r="L22" s="97" t="e">
        <f t="shared" si="6"/>
        <v>#VALUE!</v>
      </c>
    </row>
    <row r="23" spans="1:12" s="290" customFormat="1" ht="15" customHeight="1" hidden="1">
      <c r="A23" s="70" t="s">
        <v>18</v>
      </c>
      <c r="B23" s="271"/>
      <c r="C23" s="96"/>
      <c r="D23" s="68" t="e">
        <f t="shared" si="0"/>
        <v>#DIV/0!</v>
      </c>
      <c r="E23" s="75"/>
      <c r="F23" s="103">
        <f t="shared" si="1"/>
        <v>0</v>
      </c>
      <c r="G23" s="169"/>
      <c r="H23" s="68"/>
      <c r="I23" s="214">
        <f t="shared" si="2"/>
        <v>0</v>
      </c>
      <c r="J23" s="74">
        <f t="shared" si="3"/>
      </c>
      <c r="K23" s="75">
        <f t="shared" si="4"/>
      </c>
      <c r="L23" s="97" t="e">
        <f t="shared" si="6"/>
        <v>#VALUE!</v>
      </c>
    </row>
    <row r="24" spans="1:12" s="290" customFormat="1" ht="15.75" customHeight="1" hidden="1">
      <c r="A24" s="70" t="s">
        <v>19</v>
      </c>
      <c r="B24" s="271"/>
      <c r="C24" s="96"/>
      <c r="D24" s="68" t="e">
        <f t="shared" si="0"/>
        <v>#DIV/0!</v>
      </c>
      <c r="E24" s="75"/>
      <c r="F24" s="103">
        <f t="shared" si="1"/>
        <v>0</v>
      </c>
      <c r="G24" s="169"/>
      <c r="H24" s="68"/>
      <c r="I24" s="112">
        <f t="shared" si="2"/>
        <v>0</v>
      </c>
      <c r="J24" s="74">
        <f t="shared" si="3"/>
      </c>
      <c r="K24" s="75">
        <f t="shared" si="4"/>
      </c>
      <c r="L24" s="69" t="e">
        <f t="shared" si="6"/>
        <v>#VALUE!</v>
      </c>
    </row>
    <row r="25" spans="1:12" s="290" customFormat="1" ht="15.75" customHeight="1" hidden="1">
      <c r="A25" s="70"/>
      <c r="B25" s="271"/>
      <c r="C25" s="96"/>
      <c r="D25" s="68" t="e">
        <f t="shared" si="0"/>
        <v>#DIV/0!</v>
      </c>
      <c r="E25" s="75"/>
      <c r="F25" s="103"/>
      <c r="G25" s="169"/>
      <c r="H25" s="68"/>
      <c r="I25" s="112"/>
      <c r="J25" s="74">
        <f t="shared" si="3"/>
      </c>
      <c r="K25" s="75">
        <f t="shared" si="4"/>
      </c>
      <c r="L25" s="69" t="e">
        <f t="shared" si="6"/>
        <v>#VALUE!</v>
      </c>
    </row>
    <row r="26" spans="1:12" s="46" customFormat="1" ht="15.75" customHeight="1" hidden="1">
      <c r="A26" s="66" t="s">
        <v>20</v>
      </c>
      <c r="B26" s="301"/>
      <c r="C26" s="175">
        <f>SUM(C27:C36)-C30</f>
        <v>0</v>
      </c>
      <c r="D26" s="67" t="e">
        <f t="shared" si="0"/>
        <v>#DIV/0!</v>
      </c>
      <c r="E26" s="67"/>
      <c r="F26" s="69">
        <f t="shared" si="1"/>
        <v>0</v>
      </c>
      <c r="G26" s="168">
        <f>SUM(G27:G36)-G30</f>
        <v>0</v>
      </c>
      <c r="H26" s="67"/>
      <c r="I26" s="112">
        <f t="shared" si="2"/>
        <v>0</v>
      </c>
      <c r="J26" s="44">
        <f t="shared" si="3"/>
      </c>
      <c r="K26" s="41">
        <f t="shared" si="4"/>
      </c>
      <c r="L26" s="103" t="e">
        <f t="shared" si="6"/>
        <v>#VALUE!</v>
      </c>
    </row>
    <row r="27" spans="1:12" s="290" customFormat="1" ht="15.75" customHeight="1" hidden="1">
      <c r="A27" s="70" t="s">
        <v>61</v>
      </c>
      <c r="B27" s="271"/>
      <c r="C27" s="96"/>
      <c r="D27" s="68" t="e">
        <f t="shared" si="0"/>
        <v>#DIV/0!</v>
      </c>
      <c r="E27" s="75"/>
      <c r="F27" s="103">
        <f t="shared" si="1"/>
        <v>0</v>
      </c>
      <c r="G27" s="170"/>
      <c r="H27" s="68"/>
      <c r="I27" s="112">
        <f t="shared" si="2"/>
        <v>0</v>
      </c>
      <c r="J27" s="74">
        <f t="shared" si="3"/>
      </c>
      <c r="K27" s="75">
        <f t="shared" si="4"/>
      </c>
      <c r="L27" s="69" t="e">
        <f t="shared" si="6"/>
        <v>#VALUE!</v>
      </c>
    </row>
    <row r="28" spans="1:12" s="290" customFormat="1" ht="15.75" customHeight="1" hidden="1">
      <c r="A28" s="70" t="s">
        <v>21</v>
      </c>
      <c r="B28" s="271"/>
      <c r="C28" s="96"/>
      <c r="D28" s="68" t="e">
        <f t="shared" si="0"/>
        <v>#DIV/0!</v>
      </c>
      <c r="E28" s="75"/>
      <c r="F28" s="103">
        <f t="shared" si="1"/>
        <v>0</v>
      </c>
      <c r="G28" s="170"/>
      <c r="H28" s="68"/>
      <c r="I28" s="112">
        <f t="shared" si="2"/>
        <v>0</v>
      </c>
      <c r="J28" s="74">
        <f t="shared" si="3"/>
      </c>
      <c r="K28" s="75">
        <f t="shared" si="4"/>
      </c>
      <c r="L28" s="69" t="e">
        <f t="shared" si="6"/>
        <v>#VALUE!</v>
      </c>
    </row>
    <row r="29" spans="1:12" s="290" customFormat="1" ht="15.75" customHeight="1" hidden="1">
      <c r="A29" s="70" t="s">
        <v>22</v>
      </c>
      <c r="B29" s="271"/>
      <c r="C29" s="96"/>
      <c r="D29" s="68" t="e">
        <f t="shared" si="0"/>
        <v>#DIV/0!</v>
      </c>
      <c r="E29" s="75"/>
      <c r="F29" s="103">
        <f t="shared" si="1"/>
        <v>0</v>
      </c>
      <c r="G29" s="170"/>
      <c r="H29" s="68"/>
      <c r="I29" s="112">
        <f t="shared" si="2"/>
        <v>0</v>
      </c>
      <c r="J29" s="74">
        <f t="shared" si="3"/>
      </c>
      <c r="K29" s="75">
        <f t="shared" si="4"/>
      </c>
      <c r="L29" s="69" t="e">
        <f t="shared" si="6"/>
        <v>#VALUE!</v>
      </c>
    </row>
    <row r="30" spans="1:12" s="290" customFormat="1" ht="15.75" customHeight="1" hidden="1">
      <c r="A30" s="70" t="s">
        <v>62</v>
      </c>
      <c r="B30" s="271"/>
      <c r="C30" s="96"/>
      <c r="D30" s="68" t="e">
        <f t="shared" si="0"/>
        <v>#DIV/0!</v>
      </c>
      <c r="E30" s="75"/>
      <c r="F30" s="103">
        <f t="shared" si="1"/>
        <v>0</v>
      </c>
      <c r="G30" s="170"/>
      <c r="H30" s="75"/>
      <c r="I30" s="112">
        <f t="shared" si="2"/>
        <v>0</v>
      </c>
      <c r="J30" s="74">
        <f t="shared" si="3"/>
      </c>
      <c r="K30" s="75">
        <f t="shared" si="4"/>
      </c>
      <c r="L30" s="69" t="e">
        <f t="shared" si="6"/>
        <v>#VALUE!</v>
      </c>
    </row>
    <row r="31" spans="1:12" s="290" customFormat="1" ht="15.75" customHeight="1" hidden="1">
      <c r="A31" s="70" t="s">
        <v>23</v>
      </c>
      <c r="B31" s="271"/>
      <c r="C31" s="96"/>
      <c r="D31" s="68" t="e">
        <f t="shared" si="0"/>
        <v>#DIV/0!</v>
      </c>
      <c r="E31" s="75"/>
      <c r="F31" s="103">
        <f t="shared" si="1"/>
        <v>0</v>
      </c>
      <c r="G31" s="170"/>
      <c r="H31" s="75"/>
      <c r="I31" s="112">
        <f t="shared" si="2"/>
        <v>0</v>
      </c>
      <c r="J31" s="74">
        <f t="shared" si="3"/>
      </c>
      <c r="K31" s="75">
        <f t="shared" si="4"/>
      </c>
      <c r="L31" s="69" t="e">
        <f t="shared" si="6"/>
        <v>#VALUE!</v>
      </c>
    </row>
    <row r="32" spans="1:12" s="290" customFormat="1" ht="15" customHeight="1" hidden="1">
      <c r="A32" s="70" t="s">
        <v>24</v>
      </c>
      <c r="B32" s="271"/>
      <c r="C32" s="96"/>
      <c r="D32" s="68" t="e">
        <f t="shared" si="0"/>
        <v>#DIV/0!</v>
      </c>
      <c r="E32" s="75"/>
      <c r="F32" s="103">
        <f t="shared" si="1"/>
        <v>0</v>
      </c>
      <c r="G32" s="170"/>
      <c r="H32" s="75"/>
      <c r="I32" s="214">
        <f t="shared" si="2"/>
        <v>0</v>
      </c>
      <c r="J32" s="74">
        <f t="shared" si="3"/>
      </c>
      <c r="K32" s="75">
        <f t="shared" si="4"/>
      </c>
      <c r="L32" s="103" t="e">
        <f t="shared" si="6"/>
        <v>#VALUE!</v>
      </c>
    </row>
    <row r="33" spans="1:12" s="290" customFormat="1" ht="15.75" customHeight="1" hidden="1">
      <c r="A33" s="70" t="s">
        <v>25</v>
      </c>
      <c r="B33" s="271"/>
      <c r="C33" s="96"/>
      <c r="D33" s="68" t="e">
        <f t="shared" si="0"/>
        <v>#DIV/0!</v>
      </c>
      <c r="E33" s="75"/>
      <c r="F33" s="103">
        <f t="shared" si="1"/>
        <v>0</v>
      </c>
      <c r="G33" s="170"/>
      <c r="H33" s="75"/>
      <c r="I33" s="112">
        <f t="shared" si="2"/>
        <v>0</v>
      </c>
      <c r="J33" s="74">
        <f t="shared" si="3"/>
      </c>
      <c r="K33" s="75">
        <f t="shared" si="4"/>
      </c>
      <c r="L33" s="69" t="s">
        <v>100</v>
      </c>
    </row>
    <row r="34" spans="1:12" s="290" customFormat="1" ht="15.75" customHeight="1" hidden="1">
      <c r="A34" s="70" t="s">
        <v>26</v>
      </c>
      <c r="B34" s="271"/>
      <c r="C34" s="96"/>
      <c r="D34" s="68" t="e">
        <f t="shared" si="0"/>
        <v>#DIV/0!</v>
      </c>
      <c r="E34" s="75"/>
      <c r="F34" s="103">
        <f t="shared" si="1"/>
        <v>0</v>
      </c>
      <c r="G34" s="170"/>
      <c r="H34" s="75"/>
      <c r="I34" s="112">
        <f t="shared" si="2"/>
        <v>0</v>
      </c>
      <c r="J34" s="74">
        <f t="shared" si="3"/>
      </c>
      <c r="K34" s="75">
        <f t="shared" si="4"/>
      </c>
      <c r="L34" s="69" t="s">
        <v>100</v>
      </c>
    </row>
    <row r="35" spans="1:12" s="290" customFormat="1" ht="15.75" customHeight="1" hidden="1">
      <c r="A35" s="70" t="s">
        <v>27</v>
      </c>
      <c r="B35" s="271"/>
      <c r="C35" s="96"/>
      <c r="D35" s="68" t="e">
        <f t="shared" si="0"/>
        <v>#DIV/0!</v>
      </c>
      <c r="E35" s="75"/>
      <c r="F35" s="103">
        <f t="shared" si="1"/>
        <v>0</v>
      </c>
      <c r="G35" s="170"/>
      <c r="H35" s="75"/>
      <c r="I35" s="112">
        <f t="shared" si="2"/>
        <v>0</v>
      </c>
      <c r="J35" s="74">
        <f t="shared" si="3"/>
      </c>
      <c r="K35" s="75">
        <f t="shared" si="4"/>
      </c>
      <c r="L35" s="69" t="s">
        <v>100</v>
      </c>
    </row>
    <row r="36" spans="1:12" s="290" customFormat="1" ht="15.75" customHeight="1" hidden="1">
      <c r="A36" s="70" t="s">
        <v>28</v>
      </c>
      <c r="B36" s="271"/>
      <c r="C36" s="96"/>
      <c r="D36" s="68" t="e">
        <f t="shared" si="0"/>
        <v>#DIV/0!</v>
      </c>
      <c r="E36" s="75"/>
      <c r="F36" s="103">
        <f t="shared" si="1"/>
        <v>0</v>
      </c>
      <c r="G36" s="170"/>
      <c r="H36" s="75"/>
      <c r="I36" s="112">
        <f t="shared" si="2"/>
        <v>0</v>
      </c>
      <c r="J36" s="74">
        <f t="shared" si="3"/>
      </c>
      <c r="K36" s="75">
        <f t="shared" si="4"/>
      </c>
      <c r="L36" s="69" t="s">
        <v>100</v>
      </c>
    </row>
    <row r="37" spans="1:14" s="46" customFormat="1" ht="15.75">
      <c r="A37" s="66" t="s">
        <v>93</v>
      </c>
      <c r="B37" s="301">
        <v>149.392</v>
      </c>
      <c r="C37" s="175">
        <f>SUM(C38:C45)</f>
        <v>145.37</v>
      </c>
      <c r="D37" s="67">
        <f t="shared" si="0"/>
        <v>97.30775409660491</v>
      </c>
      <c r="E37" s="175">
        <v>163.106</v>
      </c>
      <c r="F37" s="69">
        <f t="shared" si="1"/>
        <v>-17.73599999999999</v>
      </c>
      <c r="G37" s="168">
        <f>SUM(G38:G45)</f>
        <v>1010.64</v>
      </c>
      <c r="H37" s="168">
        <v>1165.8000000000002</v>
      </c>
      <c r="I37" s="112">
        <f>G37-H37</f>
        <v>-155.1600000000002</v>
      </c>
      <c r="J37" s="44">
        <f t="shared" si="3"/>
        <v>69.52190960996079</v>
      </c>
      <c r="K37" s="41">
        <f t="shared" si="4"/>
        <v>71.4749917231739</v>
      </c>
      <c r="L37" s="102">
        <f>J37-K37</f>
        <v>-1.9530821132131138</v>
      </c>
      <c r="M37" s="95"/>
      <c r="N37" s="95"/>
    </row>
    <row r="38" spans="1:12" s="290" customFormat="1" ht="15">
      <c r="A38" s="70" t="s">
        <v>63</v>
      </c>
      <c r="B38" s="271">
        <v>5.198</v>
      </c>
      <c r="C38" s="96">
        <v>5.2</v>
      </c>
      <c r="D38" s="68">
        <f t="shared" si="0"/>
        <v>100.03847633705271</v>
      </c>
      <c r="E38" s="68">
        <v>7.374</v>
      </c>
      <c r="F38" s="97">
        <f t="shared" si="1"/>
        <v>-2.1739999999999995</v>
      </c>
      <c r="G38" s="169">
        <v>26</v>
      </c>
      <c r="H38" s="68">
        <v>33.9</v>
      </c>
      <c r="I38" s="214">
        <f t="shared" si="2"/>
        <v>-7.899999999999999</v>
      </c>
      <c r="J38" s="74">
        <f t="shared" si="3"/>
        <v>50</v>
      </c>
      <c r="K38" s="75">
        <f t="shared" si="4"/>
        <v>45.972335231895855</v>
      </c>
      <c r="L38" s="97">
        <f aca="true" t="shared" si="7" ref="L38:L101">J38-K38</f>
        <v>4.027664768104145</v>
      </c>
    </row>
    <row r="39" spans="1:12" s="290" customFormat="1" ht="15">
      <c r="A39" s="70" t="s">
        <v>67</v>
      </c>
      <c r="B39" s="271">
        <v>3.27</v>
      </c>
      <c r="C39" s="96">
        <v>3.17</v>
      </c>
      <c r="D39" s="68">
        <f t="shared" si="0"/>
        <v>96.94189602446482</v>
      </c>
      <c r="E39" s="68">
        <v>3.2</v>
      </c>
      <c r="F39" s="97">
        <f t="shared" si="1"/>
        <v>-0.03000000000000025</v>
      </c>
      <c r="G39" s="169">
        <v>13.8</v>
      </c>
      <c r="H39" s="68">
        <v>13.3</v>
      </c>
      <c r="I39" s="214">
        <f t="shared" si="2"/>
        <v>0.5</v>
      </c>
      <c r="J39" s="74">
        <f t="shared" si="3"/>
        <v>43.533123028391174</v>
      </c>
      <c r="K39" s="75">
        <f t="shared" si="4"/>
        <v>41.5625</v>
      </c>
      <c r="L39" s="97">
        <f t="shared" si="7"/>
        <v>1.9706230283911736</v>
      </c>
    </row>
    <row r="40" spans="1:12" s="49" customFormat="1" ht="15" customHeight="1" hidden="1">
      <c r="A40" s="98" t="s">
        <v>101</v>
      </c>
      <c r="B40" s="215"/>
      <c r="C40" s="176"/>
      <c r="D40" s="99"/>
      <c r="E40" s="99"/>
      <c r="F40" s="100"/>
      <c r="G40" s="171"/>
      <c r="H40" s="99"/>
      <c r="I40" s="215"/>
      <c r="J40" s="74">
        <f t="shared" si="3"/>
      </c>
      <c r="K40" s="75">
        <f t="shared" si="4"/>
      </c>
      <c r="L40" s="100"/>
    </row>
    <row r="41" spans="1:12" s="290" customFormat="1" ht="15">
      <c r="A41" s="70" t="s">
        <v>30</v>
      </c>
      <c r="B41" s="271">
        <v>122.033</v>
      </c>
      <c r="C41" s="96">
        <v>122</v>
      </c>
      <c r="D41" s="68">
        <f aca="true" t="shared" si="8" ref="D41:D47">C41/B41*100</f>
        <v>99.97295813427516</v>
      </c>
      <c r="E41" s="68">
        <v>136.2</v>
      </c>
      <c r="F41" s="97">
        <f>C41-E41</f>
        <v>-14.199999999999989</v>
      </c>
      <c r="G41" s="169">
        <v>893</v>
      </c>
      <c r="H41" s="68">
        <v>1026.5</v>
      </c>
      <c r="I41" s="215">
        <f>G41-H41</f>
        <v>-133.5</v>
      </c>
      <c r="J41" s="74">
        <f t="shared" si="3"/>
        <v>73.1967213114754</v>
      </c>
      <c r="K41" s="75">
        <f t="shared" si="4"/>
        <v>75.36710719530103</v>
      </c>
      <c r="L41" s="97">
        <f t="shared" si="7"/>
        <v>-2.170385883825631</v>
      </c>
    </row>
    <row r="42" spans="1:12" s="290" customFormat="1" ht="15">
      <c r="A42" s="70" t="s">
        <v>31</v>
      </c>
      <c r="B42" s="271">
        <v>3.482</v>
      </c>
      <c r="C42" s="96">
        <v>0.2</v>
      </c>
      <c r="D42" s="68">
        <f t="shared" si="8"/>
        <v>5.743825387708214</v>
      </c>
      <c r="E42" s="68">
        <v>2.932</v>
      </c>
      <c r="F42" s="97">
        <f t="shared" si="1"/>
        <v>-2.7319999999999998</v>
      </c>
      <c r="G42" s="169">
        <f>47*C42/10</f>
        <v>0.9400000000000001</v>
      </c>
      <c r="H42" s="68">
        <v>12.9</v>
      </c>
      <c r="I42" s="214">
        <f>G42-H42</f>
        <v>-11.96</v>
      </c>
      <c r="J42" s="74">
        <f t="shared" si="3"/>
        <v>47</v>
      </c>
      <c r="K42" s="75">
        <f t="shared" si="4"/>
        <v>43.99727148703956</v>
      </c>
      <c r="L42" s="97">
        <f t="shared" si="7"/>
        <v>3.002728512960438</v>
      </c>
    </row>
    <row r="43" spans="1:12" s="290" customFormat="1" ht="15" customHeight="1" hidden="1">
      <c r="A43" s="70" t="s">
        <v>32</v>
      </c>
      <c r="B43" s="271"/>
      <c r="C43" s="96"/>
      <c r="D43" s="68" t="e">
        <f t="shared" si="8"/>
        <v>#DIV/0!</v>
      </c>
      <c r="E43" s="68"/>
      <c r="F43" s="97">
        <f t="shared" si="1"/>
        <v>0</v>
      </c>
      <c r="G43" s="169"/>
      <c r="H43" s="68"/>
      <c r="I43" s="214">
        <f t="shared" si="2"/>
        <v>0</v>
      </c>
      <c r="J43" s="74">
        <f t="shared" si="3"/>
      </c>
      <c r="K43" s="75">
        <f t="shared" si="4"/>
      </c>
      <c r="L43" s="97" t="e">
        <f t="shared" si="7"/>
        <v>#VALUE!</v>
      </c>
    </row>
    <row r="44" spans="1:12" s="290" customFormat="1" ht="15">
      <c r="A44" s="70" t="s">
        <v>33</v>
      </c>
      <c r="B44" s="271">
        <v>15.408</v>
      </c>
      <c r="C44" s="96">
        <v>14.8</v>
      </c>
      <c r="D44" s="68">
        <f t="shared" si="8"/>
        <v>96.05399792315681</v>
      </c>
      <c r="E44" s="68">
        <v>13.4</v>
      </c>
      <c r="F44" s="97">
        <f t="shared" si="1"/>
        <v>1.4000000000000004</v>
      </c>
      <c r="G44" s="169">
        <v>76.9</v>
      </c>
      <c r="H44" s="68">
        <v>79.2</v>
      </c>
      <c r="I44" s="214">
        <f t="shared" si="2"/>
        <v>-2.299999999999997</v>
      </c>
      <c r="J44" s="74">
        <f t="shared" si="3"/>
        <v>51.95945945945947</v>
      </c>
      <c r="K44" s="75">
        <f t="shared" si="4"/>
        <v>59.1044776119403</v>
      </c>
      <c r="L44" s="97">
        <f t="shared" si="7"/>
        <v>-7.14501815248083</v>
      </c>
    </row>
    <row r="45" spans="1:12" s="290" customFormat="1" ht="15.75" customHeight="1" hidden="1">
      <c r="A45" s="70" t="s">
        <v>102</v>
      </c>
      <c r="B45" s="271"/>
      <c r="C45" s="96"/>
      <c r="D45" s="68" t="e">
        <f t="shared" si="8"/>
        <v>#DIV/0!</v>
      </c>
      <c r="E45" s="68"/>
      <c r="F45" s="97">
        <f t="shared" si="1"/>
        <v>0</v>
      </c>
      <c r="G45" s="169"/>
      <c r="H45" s="68"/>
      <c r="I45" s="214"/>
      <c r="J45" s="74">
        <f t="shared" si="3"/>
      </c>
      <c r="K45" s="75">
        <f t="shared" si="4"/>
      </c>
      <c r="L45" s="69" t="e">
        <f>J45-K45</f>
        <v>#VALUE!</v>
      </c>
    </row>
    <row r="46" spans="1:12" s="46" customFormat="1" ht="15.75">
      <c r="A46" s="66" t="s">
        <v>98</v>
      </c>
      <c r="B46" s="301">
        <v>22.804</v>
      </c>
      <c r="C46" s="177">
        <f>SUM(C47:C53)</f>
        <v>19.611</v>
      </c>
      <c r="D46" s="41">
        <f t="shared" si="8"/>
        <v>85.99807051394494</v>
      </c>
      <c r="E46" s="101">
        <v>19.2</v>
      </c>
      <c r="F46" s="69">
        <f t="shared" si="1"/>
        <v>0.41100000000000136</v>
      </c>
      <c r="G46" s="172">
        <f>SUM(G47:G53)</f>
        <v>83.082</v>
      </c>
      <c r="H46" s="101">
        <v>83.44000000000003</v>
      </c>
      <c r="I46" s="112">
        <f>G46-H46</f>
        <v>-0.3580000000000325</v>
      </c>
      <c r="J46" s="44">
        <f t="shared" si="3"/>
        <v>42.364999235123136</v>
      </c>
      <c r="K46" s="41">
        <f t="shared" si="4"/>
        <v>43.45833333333335</v>
      </c>
      <c r="L46" s="102">
        <f t="shared" si="7"/>
        <v>-1.0933340982102138</v>
      </c>
    </row>
    <row r="47" spans="1:14" s="290" customFormat="1" ht="15">
      <c r="A47" s="70" t="s">
        <v>64</v>
      </c>
      <c r="B47" s="271">
        <v>20.193</v>
      </c>
      <c r="C47" s="96">
        <v>17</v>
      </c>
      <c r="D47" s="68">
        <f t="shared" si="8"/>
        <v>84.18758975882731</v>
      </c>
      <c r="E47" s="68">
        <v>16.7</v>
      </c>
      <c r="F47" s="97">
        <f t="shared" si="1"/>
        <v>0.3000000000000007</v>
      </c>
      <c r="G47" s="169">
        <v>74.8</v>
      </c>
      <c r="H47" s="68">
        <v>75.2</v>
      </c>
      <c r="I47" s="214">
        <f t="shared" si="2"/>
        <v>-0.4000000000000057</v>
      </c>
      <c r="J47" s="74">
        <f t="shared" si="3"/>
        <v>43.99999999999999</v>
      </c>
      <c r="K47" s="75">
        <f t="shared" si="4"/>
        <v>45.02994011976048</v>
      </c>
      <c r="L47" s="103">
        <f t="shared" si="7"/>
        <v>-1.0299401197604894</v>
      </c>
      <c r="N47" s="290">
        <f>M47*C47/10</f>
        <v>0</v>
      </c>
    </row>
    <row r="48" spans="1:12" s="290" customFormat="1" ht="15" customHeight="1" hidden="1">
      <c r="A48" s="70" t="s">
        <v>65</v>
      </c>
      <c r="B48" s="271"/>
      <c r="C48" s="96"/>
      <c r="D48" s="68"/>
      <c r="E48" s="68"/>
      <c r="F48" s="97"/>
      <c r="G48" s="169"/>
      <c r="H48" s="68">
        <v>0.01</v>
      </c>
      <c r="I48" s="214"/>
      <c r="J48" s="74">
        <f t="shared" si="3"/>
      </c>
      <c r="K48" s="75">
        <f t="shared" si="4"/>
      </c>
      <c r="L48" s="103"/>
    </row>
    <row r="49" spans="1:12" s="290" customFormat="1" ht="15" customHeight="1" hidden="1">
      <c r="A49" s="70" t="s">
        <v>66</v>
      </c>
      <c r="B49" s="271"/>
      <c r="C49" s="96"/>
      <c r="D49" s="68"/>
      <c r="E49" s="68"/>
      <c r="F49" s="97"/>
      <c r="G49" s="169"/>
      <c r="H49" s="68">
        <v>0.01</v>
      </c>
      <c r="I49" s="214"/>
      <c r="J49" s="74">
        <f t="shared" si="3"/>
      </c>
      <c r="K49" s="75">
        <f t="shared" si="4"/>
      </c>
      <c r="L49" s="103"/>
    </row>
    <row r="50" spans="1:12" s="290" customFormat="1" ht="15" customHeight="1" hidden="1">
      <c r="A50" s="70" t="s">
        <v>29</v>
      </c>
      <c r="B50" s="271"/>
      <c r="C50" s="96"/>
      <c r="D50" s="68"/>
      <c r="E50" s="68"/>
      <c r="F50" s="97"/>
      <c r="G50" s="169"/>
      <c r="H50" s="68">
        <v>0.01</v>
      </c>
      <c r="I50" s="214"/>
      <c r="J50" s="74">
        <f t="shared" si="3"/>
      </c>
      <c r="K50" s="75">
        <f t="shared" si="4"/>
      </c>
      <c r="L50" s="103"/>
    </row>
    <row r="51" spans="1:12" s="290" customFormat="1" ht="15" customHeight="1" hidden="1">
      <c r="A51" s="70" t="s">
        <v>68</v>
      </c>
      <c r="B51" s="271"/>
      <c r="C51" s="96"/>
      <c r="D51" s="68"/>
      <c r="E51" s="68"/>
      <c r="F51" s="97"/>
      <c r="G51" s="169"/>
      <c r="H51" s="68">
        <v>0.01</v>
      </c>
      <c r="I51" s="214"/>
      <c r="J51" s="74">
        <f t="shared" si="3"/>
      </c>
      <c r="K51" s="75">
        <f t="shared" si="4"/>
      </c>
      <c r="L51" s="103"/>
    </row>
    <row r="52" spans="1:12" s="290" customFormat="1" ht="15">
      <c r="A52" s="70" t="s">
        <v>69</v>
      </c>
      <c r="B52" s="271">
        <v>2.611</v>
      </c>
      <c r="C52" s="96">
        <v>2.611</v>
      </c>
      <c r="D52" s="68">
        <f aca="true" t="shared" si="9" ref="D52:D83">C52/B52*100</f>
        <v>100</v>
      </c>
      <c r="E52" s="68">
        <v>2.5</v>
      </c>
      <c r="F52" s="97">
        <f t="shared" si="1"/>
        <v>0.11100000000000021</v>
      </c>
      <c r="G52" s="169">
        <v>8.282</v>
      </c>
      <c r="H52" s="68">
        <v>8.2</v>
      </c>
      <c r="I52" s="214">
        <f>G52-H52</f>
        <v>0.08200000000000074</v>
      </c>
      <c r="J52" s="74">
        <f t="shared" si="3"/>
        <v>31.71964764458062</v>
      </c>
      <c r="K52" s="75">
        <f t="shared" si="4"/>
        <v>32.8</v>
      </c>
      <c r="L52" s="103">
        <f t="shared" si="7"/>
        <v>-1.0803523554193788</v>
      </c>
    </row>
    <row r="53" spans="1:12" s="290" customFormat="1" ht="15" customHeight="1" hidden="1">
      <c r="A53" s="70" t="s">
        <v>95</v>
      </c>
      <c r="B53" s="271"/>
      <c r="C53" s="96"/>
      <c r="D53" s="68" t="e">
        <f t="shared" si="9"/>
        <v>#DIV/0!</v>
      </c>
      <c r="E53" s="68"/>
      <c r="F53" s="97">
        <f t="shared" si="1"/>
        <v>0</v>
      </c>
      <c r="G53" s="169"/>
      <c r="H53" s="68"/>
      <c r="I53" s="214">
        <f>G53-H53</f>
        <v>0</v>
      </c>
      <c r="J53" s="74">
        <f t="shared" si="3"/>
      </c>
      <c r="K53" s="75">
        <f t="shared" si="4"/>
      </c>
      <c r="L53" s="103" t="e">
        <f>J53-K53</f>
        <v>#VALUE!</v>
      </c>
    </row>
    <row r="54" spans="1:12" s="46" customFormat="1" ht="15.75" customHeight="1" hidden="1">
      <c r="A54" s="109" t="s">
        <v>34</v>
      </c>
      <c r="B54" s="301"/>
      <c r="C54" s="44">
        <f>SUM(C55:C68)</f>
        <v>0</v>
      </c>
      <c r="D54" s="67" t="e">
        <f t="shared" si="9"/>
        <v>#DIV/0!</v>
      </c>
      <c r="E54" s="41"/>
      <c r="F54" s="69">
        <f t="shared" si="1"/>
        <v>0</v>
      </c>
      <c r="G54" s="173">
        <f>SUM(G55:G68)</f>
        <v>0</v>
      </c>
      <c r="H54" s="41"/>
      <c r="I54" s="114">
        <f>SUM(I55:I68)</f>
        <v>0</v>
      </c>
      <c r="J54" s="44">
        <f t="shared" si="3"/>
      </c>
      <c r="K54" s="41">
        <f t="shared" si="4"/>
      </c>
      <c r="L54" s="133" t="e">
        <f t="shared" si="7"/>
        <v>#VALUE!</v>
      </c>
    </row>
    <row r="55" spans="1:12" s="290" customFormat="1" ht="15" customHeight="1" hidden="1">
      <c r="A55" s="110" t="s">
        <v>70</v>
      </c>
      <c r="B55" s="271"/>
      <c r="C55" s="74"/>
      <c r="D55" s="68" t="e">
        <f t="shared" si="9"/>
        <v>#DIV/0!</v>
      </c>
      <c r="E55" s="75"/>
      <c r="F55" s="97">
        <f t="shared" si="1"/>
        <v>0</v>
      </c>
      <c r="G55" s="170"/>
      <c r="H55" s="75"/>
      <c r="I55" s="271">
        <f t="shared" si="2"/>
        <v>0</v>
      </c>
      <c r="J55" s="74">
        <f t="shared" si="3"/>
      </c>
      <c r="K55" s="75">
        <f t="shared" si="4"/>
      </c>
      <c r="L55" s="129" t="e">
        <f t="shared" si="7"/>
        <v>#VALUE!</v>
      </c>
    </row>
    <row r="56" spans="1:12" s="290" customFormat="1" ht="15" customHeight="1" hidden="1">
      <c r="A56" s="110" t="s">
        <v>71</v>
      </c>
      <c r="B56" s="271"/>
      <c r="C56" s="74"/>
      <c r="D56" s="68" t="e">
        <f t="shared" si="9"/>
        <v>#DIV/0!</v>
      </c>
      <c r="E56" s="75"/>
      <c r="F56" s="97">
        <f t="shared" si="1"/>
        <v>0</v>
      </c>
      <c r="G56" s="170"/>
      <c r="H56" s="75"/>
      <c r="I56" s="271">
        <f t="shared" si="2"/>
        <v>0</v>
      </c>
      <c r="J56" s="74">
        <f t="shared" si="3"/>
      </c>
      <c r="K56" s="75">
        <f t="shared" si="4"/>
      </c>
      <c r="L56" s="129" t="e">
        <f t="shared" si="7"/>
        <v>#VALUE!</v>
      </c>
    </row>
    <row r="57" spans="1:12" s="290" customFormat="1" ht="15" customHeight="1" hidden="1">
      <c r="A57" s="110" t="s">
        <v>72</v>
      </c>
      <c r="B57" s="271"/>
      <c r="C57" s="74"/>
      <c r="D57" s="68" t="e">
        <f t="shared" si="9"/>
        <v>#DIV/0!</v>
      </c>
      <c r="E57" s="75"/>
      <c r="F57" s="97">
        <f t="shared" si="1"/>
        <v>0</v>
      </c>
      <c r="G57" s="170"/>
      <c r="H57" s="75"/>
      <c r="I57" s="271">
        <f t="shared" si="2"/>
        <v>0</v>
      </c>
      <c r="J57" s="74">
        <f t="shared" si="3"/>
      </c>
      <c r="K57" s="75">
        <f t="shared" si="4"/>
      </c>
      <c r="L57" s="129" t="e">
        <f t="shared" si="7"/>
        <v>#VALUE!</v>
      </c>
    </row>
    <row r="58" spans="1:12" s="290" customFormat="1" ht="15" customHeight="1" hidden="1">
      <c r="A58" s="110" t="s">
        <v>73</v>
      </c>
      <c r="B58" s="271"/>
      <c r="C58" s="74"/>
      <c r="D58" s="68" t="e">
        <f t="shared" si="9"/>
        <v>#DIV/0!</v>
      </c>
      <c r="E58" s="75"/>
      <c r="F58" s="97">
        <f t="shared" si="1"/>
        <v>0</v>
      </c>
      <c r="G58" s="170"/>
      <c r="H58" s="75"/>
      <c r="I58" s="271">
        <f t="shared" si="2"/>
        <v>0</v>
      </c>
      <c r="J58" s="74">
        <f t="shared" si="3"/>
      </c>
      <c r="K58" s="75">
        <f t="shared" si="4"/>
      </c>
      <c r="L58" s="129" t="e">
        <f t="shared" si="7"/>
        <v>#VALUE!</v>
      </c>
    </row>
    <row r="59" spans="1:12" s="290" customFormat="1" ht="15" customHeight="1" hidden="1">
      <c r="A59" s="110" t="s">
        <v>74</v>
      </c>
      <c r="B59" s="271"/>
      <c r="C59" s="74"/>
      <c r="D59" s="68" t="e">
        <f t="shared" si="9"/>
        <v>#DIV/0!</v>
      </c>
      <c r="E59" s="75"/>
      <c r="F59" s="97">
        <f t="shared" si="1"/>
        <v>0</v>
      </c>
      <c r="G59" s="170"/>
      <c r="H59" s="75"/>
      <c r="I59" s="271">
        <f t="shared" si="2"/>
        <v>0</v>
      </c>
      <c r="J59" s="74">
        <f t="shared" si="3"/>
      </c>
      <c r="K59" s="75">
        <f t="shared" si="4"/>
      </c>
      <c r="L59" s="129" t="e">
        <f t="shared" si="7"/>
        <v>#VALUE!</v>
      </c>
    </row>
    <row r="60" spans="1:12" s="290" customFormat="1" ht="15" customHeight="1" hidden="1">
      <c r="A60" s="110" t="s">
        <v>35</v>
      </c>
      <c r="B60" s="271"/>
      <c r="C60" s="74"/>
      <c r="D60" s="68" t="e">
        <f t="shared" si="9"/>
        <v>#DIV/0!</v>
      </c>
      <c r="E60" s="75"/>
      <c r="F60" s="97">
        <f t="shared" si="1"/>
        <v>0</v>
      </c>
      <c r="G60" s="170"/>
      <c r="H60" s="75"/>
      <c r="I60" s="271">
        <f t="shared" si="2"/>
        <v>0</v>
      </c>
      <c r="J60" s="74">
        <f t="shared" si="3"/>
      </c>
      <c r="K60" s="75">
        <f t="shared" si="4"/>
      </c>
      <c r="L60" s="129" t="e">
        <f t="shared" si="7"/>
        <v>#VALUE!</v>
      </c>
    </row>
    <row r="61" spans="1:12" s="290" customFormat="1" ht="15" customHeight="1" hidden="1">
      <c r="A61" s="110" t="s">
        <v>94</v>
      </c>
      <c r="B61" s="271"/>
      <c r="C61" s="74"/>
      <c r="D61" s="68" t="e">
        <f t="shared" si="9"/>
        <v>#DIV/0!</v>
      </c>
      <c r="E61" s="75"/>
      <c r="F61" s="97">
        <f>C61-E61</f>
        <v>0</v>
      </c>
      <c r="G61" s="170"/>
      <c r="H61" s="75"/>
      <c r="I61" s="271">
        <f>G61-H61</f>
        <v>0</v>
      </c>
      <c r="J61" s="74">
        <f t="shared" si="3"/>
      </c>
      <c r="K61" s="75">
        <f t="shared" si="4"/>
      </c>
      <c r="L61" s="129" t="e">
        <f>J61-K61</f>
        <v>#VALUE!</v>
      </c>
    </row>
    <row r="62" spans="1:12" s="290" customFormat="1" ht="15" customHeight="1" hidden="1">
      <c r="A62" s="110" t="s">
        <v>36</v>
      </c>
      <c r="B62" s="271"/>
      <c r="C62" s="74"/>
      <c r="D62" s="68" t="e">
        <f t="shared" si="9"/>
        <v>#DIV/0!</v>
      </c>
      <c r="E62" s="75"/>
      <c r="F62" s="97">
        <f t="shared" si="1"/>
        <v>0</v>
      </c>
      <c r="G62" s="170"/>
      <c r="H62" s="75"/>
      <c r="I62" s="271">
        <f t="shared" si="2"/>
        <v>0</v>
      </c>
      <c r="J62" s="74">
        <f t="shared" si="3"/>
      </c>
      <c r="K62" s="75">
        <f t="shared" si="4"/>
      </c>
      <c r="L62" s="129" t="e">
        <f t="shared" si="7"/>
        <v>#VALUE!</v>
      </c>
    </row>
    <row r="63" spans="1:12" s="290" customFormat="1" ht="15" customHeight="1" hidden="1">
      <c r="A63" s="110" t="s">
        <v>75</v>
      </c>
      <c r="B63" s="271"/>
      <c r="C63" s="74"/>
      <c r="D63" s="68" t="e">
        <f t="shared" si="9"/>
        <v>#DIV/0!</v>
      </c>
      <c r="E63" s="75"/>
      <c r="F63" s="97">
        <f t="shared" si="1"/>
        <v>0</v>
      </c>
      <c r="G63" s="170"/>
      <c r="H63" s="75"/>
      <c r="I63" s="271">
        <f t="shared" si="2"/>
        <v>0</v>
      </c>
      <c r="J63" s="74">
        <f t="shared" si="3"/>
      </c>
      <c r="K63" s="75">
        <f t="shared" si="4"/>
      </c>
      <c r="L63" s="129" t="e">
        <f t="shared" si="7"/>
        <v>#VALUE!</v>
      </c>
    </row>
    <row r="64" spans="1:12" s="290" customFormat="1" ht="15" customHeight="1" hidden="1">
      <c r="A64" s="110" t="s">
        <v>37</v>
      </c>
      <c r="B64" s="271"/>
      <c r="C64" s="74"/>
      <c r="D64" s="68" t="e">
        <f t="shared" si="9"/>
        <v>#DIV/0!</v>
      </c>
      <c r="E64" s="75"/>
      <c r="F64" s="97">
        <f t="shared" si="1"/>
        <v>0</v>
      </c>
      <c r="G64" s="170"/>
      <c r="H64" s="75"/>
      <c r="I64" s="271">
        <f t="shared" si="2"/>
        <v>0</v>
      </c>
      <c r="J64" s="74">
        <f t="shared" si="3"/>
      </c>
      <c r="K64" s="75">
        <f t="shared" si="4"/>
      </c>
      <c r="L64" s="129" t="e">
        <f t="shared" si="7"/>
        <v>#VALUE!</v>
      </c>
    </row>
    <row r="65" spans="1:12" s="290" customFormat="1" ht="15" customHeight="1" hidden="1">
      <c r="A65" s="110" t="s">
        <v>38</v>
      </c>
      <c r="B65" s="271"/>
      <c r="C65" s="74"/>
      <c r="D65" s="68" t="e">
        <f t="shared" si="9"/>
        <v>#DIV/0!</v>
      </c>
      <c r="E65" s="75"/>
      <c r="F65" s="97">
        <f t="shared" si="1"/>
        <v>0</v>
      </c>
      <c r="G65" s="170"/>
      <c r="H65" s="75"/>
      <c r="I65" s="271">
        <f t="shared" si="2"/>
        <v>0</v>
      </c>
      <c r="J65" s="74">
        <f t="shared" si="3"/>
      </c>
      <c r="K65" s="75">
        <f t="shared" si="4"/>
      </c>
      <c r="L65" s="129" t="e">
        <f t="shared" si="7"/>
        <v>#VALUE!</v>
      </c>
    </row>
    <row r="66" spans="1:12" s="290" customFormat="1" ht="15" customHeight="1" hidden="1">
      <c r="A66" s="70" t="s">
        <v>39</v>
      </c>
      <c r="B66" s="271"/>
      <c r="C66" s="74"/>
      <c r="D66" s="68" t="e">
        <f t="shared" si="9"/>
        <v>#DIV/0!</v>
      </c>
      <c r="E66" s="75"/>
      <c r="F66" s="97">
        <f t="shared" si="1"/>
        <v>0</v>
      </c>
      <c r="G66" s="170"/>
      <c r="H66" s="75"/>
      <c r="I66" s="271">
        <f t="shared" si="2"/>
        <v>0</v>
      </c>
      <c r="J66" s="74">
        <f t="shared" si="3"/>
      </c>
      <c r="K66" s="75">
        <f t="shared" si="4"/>
      </c>
      <c r="L66" s="129" t="e">
        <f t="shared" si="7"/>
        <v>#VALUE!</v>
      </c>
    </row>
    <row r="67" spans="1:12" s="290" customFormat="1" ht="15" customHeight="1" hidden="1">
      <c r="A67" s="70" t="s">
        <v>40</v>
      </c>
      <c r="B67" s="271"/>
      <c r="C67" s="96"/>
      <c r="D67" s="68" t="e">
        <f t="shared" si="9"/>
        <v>#DIV/0!</v>
      </c>
      <c r="E67" s="68"/>
      <c r="F67" s="97">
        <f t="shared" si="1"/>
        <v>0</v>
      </c>
      <c r="G67" s="169"/>
      <c r="H67" s="68"/>
      <c r="I67" s="271">
        <f t="shared" si="2"/>
        <v>0</v>
      </c>
      <c r="J67" s="74">
        <f t="shared" si="3"/>
      </c>
      <c r="K67" s="75">
        <f t="shared" si="4"/>
      </c>
      <c r="L67" s="129" t="e">
        <f t="shared" si="7"/>
        <v>#VALUE!</v>
      </c>
    </row>
    <row r="68" spans="1:12" s="290" customFormat="1" ht="15" customHeight="1" hidden="1">
      <c r="A68" s="110" t="s">
        <v>41</v>
      </c>
      <c r="B68" s="271"/>
      <c r="C68" s="74"/>
      <c r="D68" s="68" t="e">
        <f t="shared" si="9"/>
        <v>#DIV/0!</v>
      </c>
      <c r="E68" s="75"/>
      <c r="F68" s="97">
        <f t="shared" si="1"/>
        <v>0</v>
      </c>
      <c r="G68" s="170"/>
      <c r="H68" s="75"/>
      <c r="I68" s="271">
        <f t="shared" si="2"/>
        <v>0</v>
      </c>
      <c r="J68" s="74">
        <f t="shared" si="3"/>
      </c>
      <c r="K68" s="75">
        <f t="shared" si="4"/>
      </c>
      <c r="L68" s="129" t="e">
        <f t="shared" si="7"/>
        <v>#VALUE!</v>
      </c>
    </row>
    <row r="69" spans="1:12" s="46" customFormat="1" ht="15.75" customHeight="1" hidden="1">
      <c r="A69" s="109" t="s">
        <v>76</v>
      </c>
      <c r="B69" s="301"/>
      <c r="C69" s="44">
        <f>SUM(C70:C75)-C73-C74</f>
        <v>0</v>
      </c>
      <c r="D69" s="67" t="e">
        <f t="shared" si="9"/>
        <v>#DIV/0!</v>
      </c>
      <c r="E69" s="41"/>
      <c r="F69" s="69">
        <f t="shared" si="1"/>
        <v>0</v>
      </c>
      <c r="G69" s="173">
        <f>SUM(G70:G75)-G73-G74</f>
        <v>0</v>
      </c>
      <c r="H69" s="41"/>
      <c r="I69" s="114">
        <f t="shared" si="2"/>
        <v>0</v>
      </c>
      <c r="J69" s="44">
        <f t="shared" si="3"/>
      </c>
      <c r="K69" s="41">
        <f t="shared" si="4"/>
      </c>
      <c r="L69" s="133" t="e">
        <f t="shared" si="7"/>
        <v>#VALUE!</v>
      </c>
    </row>
    <row r="70" spans="1:12" s="290" customFormat="1" ht="15.75" customHeight="1" hidden="1">
      <c r="A70" s="110" t="s">
        <v>77</v>
      </c>
      <c r="B70" s="271"/>
      <c r="C70" s="74"/>
      <c r="D70" s="68" t="e">
        <f t="shared" si="9"/>
        <v>#DIV/0!</v>
      </c>
      <c r="E70" s="75"/>
      <c r="F70" s="69">
        <f t="shared" si="1"/>
        <v>0</v>
      </c>
      <c r="G70" s="170"/>
      <c r="H70" s="75"/>
      <c r="I70" s="271">
        <f t="shared" si="2"/>
        <v>0</v>
      </c>
      <c r="J70" s="74">
        <f t="shared" si="3"/>
      </c>
      <c r="K70" s="75">
        <f t="shared" si="4"/>
      </c>
      <c r="L70" s="129" t="e">
        <f t="shared" si="7"/>
        <v>#VALUE!</v>
      </c>
    </row>
    <row r="71" spans="1:12" s="290" customFormat="1" ht="15.75" customHeight="1" hidden="1">
      <c r="A71" s="110" t="s">
        <v>42</v>
      </c>
      <c r="B71" s="271"/>
      <c r="C71" s="74"/>
      <c r="D71" s="68" t="e">
        <f t="shared" si="9"/>
        <v>#DIV/0!</v>
      </c>
      <c r="E71" s="75"/>
      <c r="F71" s="69">
        <f t="shared" si="1"/>
        <v>0</v>
      </c>
      <c r="G71" s="170"/>
      <c r="H71" s="75"/>
      <c r="I71" s="271">
        <f aca="true" t="shared" si="10" ref="I71:I103">G71-H71</f>
        <v>0</v>
      </c>
      <c r="J71" s="74">
        <f aca="true" t="shared" si="11" ref="J71:J102">IF(C71&gt;0,G71/C71*10,"")</f>
      </c>
      <c r="K71" s="75">
        <f aca="true" t="shared" si="12" ref="K71:K102">IF(E71&gt;0,H71/E71*10,"")</f>
      </c>
      <c r="L71" s="129" t="e">
        <f t="shared" si="7"/>
        <v>#VALUE!</v>
      </c>
    </row>
    <row r="72" spans="1:12" s="290" customFormat="1" ht="15.75" customHeight="1" hidden="1">
      <c r="A72" s="110" t="s">
        <v>43</v>
      </c>
      <c r="B72" s="271"/>
      <c r="C72" s="74"/>
      <c r="D72" s="68" t="e">
        <f t="shared" si="9"/>
        <v>#DIV/0!</v>
      </c>
      <c r="E72" s="75"/>
      <c r="F72" s="69">
        <f aca="true" t="shared" si="13" ref="F72:F103">C72-E72</f>
        <v>0</v>
      </c>
      <c r="G72" s="170"/>
      <c r="H72" s="75"/>
      <c r="I72" s="271">
        <f t="shared" si="10"/>
        <v>0</v>
      </c>
      <c r="J72" s="74">
        <f t="shared" si="11"/>
      </c>
      <c r="K72" s="75">
        <f t="shared" si="12"/>
      </c>
      <c r="L72" s="129" t="e">
        <f t="shared" si="7"/>
        <v>#VALUE!</v>
      </c>
    </row>
    <row r="73" spans="1:12" s="290" customFormat="1" ht="15.75" customHeight="1" hidden="1">
      <c r="A73" s="110" t="s">
        <v>78</v>
      </c>
      <c r="B73" s="271"/>
      <c r="C73" s="74"/>
      <c r="D73" s="68" t="e">
        <f t="shared" si="9"/>
        <v>#DIV/0!</v>
      </c>
      <c r="E73" s="75"/>
      <c r="F73" s="69">
        <f t="shared" si="13"/>
        <v>0</v>
      </c>
      <c r="G73" s="170"/>
      <c r="H73" s="75"/>
      <c r="I73" s="271">
        <f t="shared" si="10"/>
        <v>0</v>
      </c>
      <c r="J73" s="74">
        <f t="shared" si="11"/>
      </c>
      <c r="K73" s="75">
        <f t="shared" si="12"/>
      </c>
      <c r="L73" s="129" t="e">
        <f t="shared" si="7"/>
        <v>#VALUE!</v>
      </c>
    </row>
    <row r="74" spans="1:12" s="290" customFormat="1" ht="15.75" customHeight="1" hidden="1">
      <c r="A74" s="110" t="s">
        <v>79</v>
      </c>
      <c r="B74" s="271"/>
      <c r="C74" s="74"/>
      <c r="D74" s="68" t="e">
        <f t="shared" si="9"/>
        <v>#DIV/0!</v>
      </c>
      <c r="E74" s="75"/>
      <c r="F74" s="69">
        <f t="shared" si="13"/>
        <v>0</v>
      </c>
      <c r="G74" s="170"/>
      <c r="H74" s="75"/>
      <c r="I74" s="271">
        <f t="shared" si="10"/>
        <v>0</v>
      </c>
      <c r="J74" s="74">
        <f t="shared" si="11"/>
      </c>
      <c r="K74" s="75">
        <f t="shared" si="12"/>
      </c>
      <c r="L74" s="129" t="e">
        <f t="shared" si="7"/>
        <v>#VALUE!</v>
      </c>
    </row>
    <row r="75" spans="1:12" s="290" customFormat="1" ht="15" customHeight="1" hidden="1">
      <c r="A75" s="110" t="s">
        <v>44</v>
      </c>
      <c r="B75" s="271"/>
      <c r="C75" s="74"/>
      <c r="D75" s="68" t="e">
        <f t="shared" si="9"/>
        <v>#DIV/0!</v>
      </c>
      <c r="E75" s="75"/>
      <c r="F75" s="97">
        <f t="shared" si="13"/>
        <v>0</v>
      </c>
      <c r="G75" s="170"/>
      <c r="H75" s="75"/>
      <c r="I75" s="271">
        <f t="shared" si="10"/>
        <v>0</v>
      </c>
      <c r="J75" s="74">
        <f t="shared" si="11"/>
      </c>
      <c r="K75" s="75">
        <f t="shared" si="12"/>
      </c>
      <c r="L75" s="129" t="e">
        <f t="shared" si="7"/>
        <v>#VALUE!</v>
      </c>
    </row>
    <row r="76" spans="1:12" s="46" customFormat="1" ht="15.75" hidden="1">
      <c r="A76" s="109" t="s">
        <v>45</v>
      </c>
      <c r="B76" s="301"/>
      <c r="C76" s="44">
        <f>SUM(C77:C92)-C83-C84-C92</f>
        <v>0</v>
      </c>
      <c r="D76" s="67" t="e">
        <f t="shared" si="9"/>
        <v>#DIV/0!</v>
      </c>
      <c r="E76" s="41"/>
      <c r="F76" s="69">
        <f t="shared" si="13"/>
        <v>0</v>
      </c>
      <c r="G76" s="173">
        <f>SUM(G77:G92)-G83-G84-G92</f>
        <v>0</v>
      </c>
      <c r="H76" s="41"/>
      <c r="I76" s="114">
        <f t="shared" si="10"/>
        <v>0</v>
      </c>
      <c r="J76" s="44">
        <f t="shared" si="11"/>
      </c>
      <c r="K76" s="41">
        <f t="shared" si="12"/>
      </c>
      <c r="L76" s="133" t="e">
        <f t="shared" si="7"/>
        <v>#VALUE!</v>
      </c>
    </row>
    <row r="77" spans="1:12" s="290" customFormat="1" ht="15.75" hidden="1">
      <c r="A77" s="110" t="s">
        <v>80</v>
      </c>
      <c r="B77" s="271"/>
      <c r="C77" s="74"/>
      <c r="D77" s="68" t="e">
        <f t="shared" si="9"/>
        <v>#DIV/0!</v>
      </c>
      <c r="E77" s="75"/>
      <c r="F77" s="69">
        <f t="shared" si="13"/>
        <v>0</v>
      </c>
      <c r="G77" s="170"/>
      <c r="H77" s="75"/>
      <c r="I77" s="271">
        <f t="shared" si="10"/>
        <v>0</v>
      </c>
      <c r="J77" s="74">
        <f t="shared" si="11"/>
      </c>
      <c r="K77" s="75">
        <f t="shared" si="12"/>
      </c>
      <c r="L77" s="129" t="e">
        <f t="shared" si="7"/>
        <v>#VALUE!</v>
      </c>
    </row>
    <row r="78" spans="1:12" s="290" customFormat="1" ht="15.75" hidden="1">
      <c r="A78" s="110" t="s">
        <v>81</v>
      </c>
      <c r="B78" s="271"/>
      <c r="C78" s="74"/>
      <c r="D78" s="68" t="e">
        <f t="shared" si="9"/>
        <v>#DIV/0!</v>
      </c>
      <c r="E78" s="75"/>
      <c r="F78" s="69">
        <f t="shared" si="13"/>
        <v>0</v>
      </c>
      <c r="G78" s="170"/>
      <c r="H78" s="75"/>
      <c r="I78" s="271">
        <f t="shared" si="10"/>
        <v>0</v>
      </c>
      <c r="J78" s="74">
        <f t="shared" si="11"/>
      </c>
      <c r="K78" s="75">
        <f t="shared" si="12"/>
      </c>
      <c r="L78" s="129" t="e">
        <f t="shared" si="7"/>
        <v>#VALUE!</v>
      </c>
    </row>
    <row r="79" spans="1:12" s="290" customFormat="1" ht="15.75" hidden="1">
      <c r="A79" s="110" t="s">
        <v>82</v>
      </c>
      <c r="B79" s="271"/>
      <c r="C79" s="74"/>
      <c r="D79" s="68" t="e">
        <f t="shared" si="9"/>
        <v>#DIV/0!</v>
      </c>
      <c r="E79" s="75"/>
      <c r="F79" s="69">
        <f t="shared" si="13"/>
        <v>0</v>
      </c>
      <c r="G79" s="170"/>
      <c r="H79" s="75"/>
      <c r="I79" s="271">
        <f t="shared" si="10"/>
        <v>0</v>
      </c>
      <c r="J79" s="74">
        <f t="shared" si="11"/>
      </c>
      <c r="K79" s="75">
        <f t="shared" si="12"/>
      </c>
      <c r="L79" s="129" t="e">
        <f t="shared" si="7"/>
        <v>#VALUE!</v>
      </c>
    </row>
    <row r="80" spans="1:12" s="290" customFormat="1" ht="15.75" hidden="1">
      <c r="A80" s="110" t="s">
        <v>83</v>
      </c>
      <c r="B80" s="271"/>
      <c r="C80" s="74"/>
      <c r="D80" s="68" t="e">
        <f t="shared" si="9"/>
        <v>#DIV/0!</v>
      </c>
      <c r="E80" s="75"/>
      <c r="F80" s="69">
        <f t="shared" si="13"/>
        <v>0</v>
      </c>
      <c r="G80" s="170"/>
      <c r="H80" s="75"/>
      <c r="I80" s="271">
        <f t="shared" si="10"/>
        <v>0</v>
      </c>
      <c r="J80" s="74">
        <f t="shared" si="11"/>
      </c>
      <c r="K80" s="75">
        <f t="shared" si="12"/>
      </c>
      <c r="L80" s="129" t="e">
        <f t="shared" si="7"/>
        <v>#VALUE!</v>
      </c>
    </row>
    <row r="81" spans="1:12" s="290" customFormat="1" ht="15" hidden="1">
      <c r="A81" s="110" t="s">
        <v>46</v>
      </c>
      <c r="B81" s="271"/>
      <c r="C81" s="74"/>
      <c r="D81" s="68" t="e">
        <f t="shared" si="9"/>
        <v>#DIV/0!</v>
      </c>
      <c r="E81" s="75"/>
      <c r="F81" s="97">
        <f t="shared" si="13"/>
        <v>0</v>
      </c>
      <c r="G81" s="170"/>
      <c r="H81" s="75"/>
      <c r="I81" s="271">
        <f t="shared" si="10"/>
        <v>0</v>
      </c>
      <c r="J81" s="74">
        <f t="shared" si="11"/>
      </c>
      <c r="K81" s="75">
        <f t="shared" si="12"/>
      </c>
      <c r="L81" s="129" t="e">
        <f t="shared" si="7"/>
        <v>#VALUE!</v>
      </c>
    </row>
    <row r="82" spans="1:12" s="290" customFormat="1" ht="15" hidden="1">
      <c r="A82" s="110" t="s">
        <v>47</v>
      </c>
      <c r="B82" s="271"/>
      <c r="C82" s="74"/>
      <c r="D82" s="68" t="e">
        <f t="shared" si="9"/>
        <v>#DIV/0!</v>
      </c>
      <c r="E82" s="75"/>
      <c r="F82" s="97">
        <f t="shared" si="13"/>
        <v>0</v>
      </c>
      <c r="G82" s="170"/>
      <c r="H82" s="75"/>
      <c r="I82" s="271">
        <f t="shared" si="10"/>
        <v>0</v>
      </c>
      <c r="J82" s="74">
        <f t="shared" si="11"/>
      </c>
      <c r="K82" s="75">
        <f t="shared" si="12"/>
      </c>
      <c r="L82" s="129" t="e">
        <f t="shared" si="7"/>
        <v>#VALUE!</v>
      </c>
    </row>
    <row r="83" spans="1:12" s="290" customFormat="1" ht="15" hidden="1">
      <c r="A83" s="110" t="s">
        <v>84</v>
      </c>
      <c r="B83" s="271"/>
      <c r="C83" s="74"/>
      <c r="D83" s="68" t="e">
        <f t="shared" si="9"/>
        <v>#DIV/0!</v>
      </c>
      <c r="E83" s="75"/>
      <c r="F83" s="97">
        <f t="shared" si="13"/>
        <v>0</v>
      </c>
      <c r="G83" s="170"/>
      <c r="H83" s="75"/>
      <c r="I83" s="271">
        <f t="shared" si="10"/>
        <v>0</v>
      </c>
      <c r="J83" s="74">
        <f t="shared" si="11"/>
      </c>
      <c r="K83" s="75">
        <f t="shared" si="12"/>
      </c>
      <c r="L83" s="129" t="e">
        <f t="shared" si="7"/>
        <v>#VALUE!</v>
      </c>
    </row>
    <row r="84" spans="1:12" s="290" customFormat="1" ht="15" hidden="1">
      <c r="A84" s="110" t="s">
        <v>85</v>
      </c>
      <c r="B84" s="271"/>
      <c r="C84" s="74"/>
      <c r="D84" s="68" t="e">
        <f aca="true" t="shared" si="14" ref="D84:D103">C84/B84*100</f>
        <v>#DIV/0!</v>
      </c>
      <c r="E84" s="75"/>
      <c r="F84" s="97">
        <f t="shared" si="13"/>
        <v>0</v>
      </c>
      <c r="G84" s="170"/>
      <c r="H84" s="75"/>
      <c r="I84" s="271">
        <f t="shared" si="10"/>
        <v>0</v>
      </c>
      <c r="J84" s="74">
        <f t="shared" si="11"/>
      </c>
      <c r="K84" s="75">
        <f t="shared" si="12"/>
      </c>
      <c r="L84" s="129" t="e">
        <f t="shared" si="7"/>
        <v>#VALUE!</v>
      </c>
    </row>
    <row r="85" spans="1:12" s="290" customFormat="1" ht="15" hidden="1">
      <c r="A85" s="110" t="s">
        <v>48</v>
      </c>
      <c r="B85" s="271"/>
      <c r="C85" s="74"/>
      <c r="D85" s="68" t="e">
        <f t="shared" si="14"/>
        <v>#DIV/0!</v>
      </c>
      <c r="E85" s="75"/>
      <c r="F85" s="97">
        <f t="shared" si="13"/>
        <v>0</v>
      </c>
      <c r="G85" s="170"/>
      <c r="H85" s="75"/>
      <c r="I85" s="271">
        <f t="shared" si="10"/>
        <v>0</v>
      </c>
      <c r="J85" s="74">
        <f t="shared" si="11"/>
      </c>
      <c r="K85" s="75">
        <f t="shared" si="12"/>
      </c>
      <c r="L85" s="129" t="e">
        <f t="shared" si="7"/>
        <v>#VALUE!</v>
      </c>
    </row>
    <row r="86" spans="1:12" s="290" customFormat="1" ht="15" hidden="1">
      <c r="A86" s="110" t="s">
        <v>86</v>
      </c>
      <c r="B86" s="271"/>
      <c r="C86" s="74"/>
      <c r="D86" s="68" t="e">
        <f t="shared" si="14"/>
        <v>#DIV/0!</v>
      </c>
      <c r="E86" s="75"/>
      <c r="F86" s="97">
        <f t="shared" si="13"/>
        <v>0</v>
      </c>
      <c r="G86" s="170"/>
      <c r="H86" s="75"/>
      <c r="I86" s="271">
        <f t="shared" si="10"/>
        <v>0</v>
      </c>
      <c r="J86" s="74">
        <f t="shared" si="11"/>
      </c>
      <c r="K86" s="75">
        <f t="shared" si="12"/>
      </c>
      <c r="L86" s="129" t="e">
        <f t="shared" si="7"/>
        <v>#VALUE!</v>
      </c>
    </row>
    <row r="87" spans="1:12" s="290" customFormat="1" ht="15" hidden="1">
      <c r="A87" s="110" t="s">
        <v>49</v>
      </c>
      <c r="B87" s="271"/>
      <c r="C87" s="74"/>
      <c r="D87" s="68" t="e">
        <f t="shared" si="14"/>
        <v>#DIV/0!</v>
      </c>
      <c r="E87" s="75"/>
      <c r="F87" s="97">
        <f t="shared" si="13"/>
        <v>0</v>
      </c>
      <c r="G87" s="170"/>
      <c r="H87" s="75"/>
      <c r="I87" s="271">
        <f t="shared" si="10"/>
        <v>0</v>
      </c>
      <c r="J87" s="74">
        <f t="shared" si="11"/>
      </c>
      <c r="K87" s="75">
        <f t="shared" si="12"/>
      </c>
      <c r="L87" s="129" t="e">
        <f t="shared" si="7"/>
        <v>#VALUE!</v>
      </c>
    </row>
    <row r="88" spans="1:12" s="290" customFormat="1" ht="15" hidden="1">
      <c r="A88" s="110" t="s">
        <v>50</v>
      </c>
      <c r="B88" s="271"/>
      <c r="C88" s="74"/>
      <c r="D88" s="68" t="e">
        <f t="shared" si="14"/>
        <v>#DIV/0!</v>
      </c>
      <c r="E88" s="75"/>
      <c r="F88" s="97">
        <f t="shared" si="13"/>
        <v>0</v>
      </c>
      <c r="G88" s="170"/>
      <c r="H88" s="75"/>
      <c r="I88" s="271">
        <f t="shared" si="10"/>
        <v>0</v>
      </c>
      <c r="J88" s="74">
        <f t="shared" si="11"/>
      </c>
      <c r="K88" s="75">
        <f t="shared" si="12"/>
      </c>
      <c r="L88" s="129" t="e">
        <f t="shared" si="7"/>
        <v>#VALUE!</v>
      </c>
    </row>
    <row r="89" spans="1:12" s="290" customFormat="1" ht="15" hidden="1">
      <c r="A89" s="110" t="s">
        <v>51</v>
      </c>
      <c r="B89" s="271"/>
      <c r="C89" s="74"/>
      <c r="D89" s="68" t="e">
        <f t="shared" si="14"/>
        <v>#DIV/0!</v>
      </c>
      <c r="E89" s="75"/>
      <c r="F89" s="97">
        <f t="shared" si="13"/>
        <v>0</v>
      </c>
      <c r="G89" s="170"/>
      <c r="H89" s="75"/>
      <c r="I89" s="271">
        <f t="shared" si="10"/>
        <v>0</v>
      </c>
      <c r="J89" s="74">
        <f t="shared" si="11"/>
      </c>
      <c r="K89" s="75">
        <f t="shared" si="12"/>
      </c>
      <c r="L89" s="129" t="e">
        <f t="shared" si="7"/>
        <v>#VALUE!</v>
      </c>
    </row>
    <row r="90" spans="1:12" s="290" customFormat="1" ht="15.75" hidden="1">
      <c r="A90" s="70" t="s">
        <v>52</v>
      </c>
      <c r="B90" s="271"/>
      <c r="C90" s="74"/>
      <c r="D90" s="68" t="e">
        <f t="shared" si="14"/>
        <v>#DIV/0!</v>
      </c>
      <c r="E90" s="75"/>
      <c r="F90" s="69">
        <f t="shared" si="13"/>
        <v>0</v>
      </c>
      <c r="G90" s="170"/>
      <c r="H90" s="75"/>
      <c r="I90" s="271">
        <f t="shared" si="10"/>
        <v>0</v>
      </c>
      <c r="J90" s="74">
        <f t="shared" si="11"/>
      </c>
      <c r="K90" s="75">
        <f t="shared" si="12"/>
      </c>
      <c r="L90" s="129" t="e">
        <f t="shared" si="7"/>
        <v>#VALUE!</v>
      </c>
    </row>
    <row r="91" spans="1:12" s="290" customFormat="1" ht="15.75" hidden="1">
      <c r="A91" s="110" t="s">
        <v>97</v>
      </c>
      <c r="B91" s="271"/>
      <c r="C91" s="74"/>
      <c r="D91" s="68" t="e">
        <f t="shared" si="14"/>
        <v>#DIV/0!</v>
      </c>
      <c r="E91" s="75"/>
      <c r="F91" s="69">
        <f t="shared" si="13"/>
        <v>0</v>
      </c>
      <c r="G91" s="170"/>
      <c r="H91" s="75"/>
      <c r="I91" s="271">
        <f t="shared" si="10"/>
        <v>0</v>
      </c>
      <c r="J91" s="74">
        <f t="shared" si="11"/>
      </c>
      <c r="K91" s="75">
        <f t="shared" si="12"/>
      </c>
      <c r="L91" s="129" t="e">
        <f t="shared" si="7"/>
        <v>#VALUE!</v>
      </c>
    </row>
    <row r="92" spans="1:12" s="290" customFormat="1" ht="15.75" hidden="1">
      <c r="A92" s="110" t="s">
        <v>87</v>
      </c>
      <c r="B92" s="271"/>
      <c r="C92" s="74"/>
      <c r="D92" s="68" t="e">
        <f t="shared" si="14"/>
        <v>#DIV/0!</v>
      </c>
      <c r="E92" s="75"/>
      <c r="F92" s="69">
        <f t="shared" si="13"/>
        <v>0</v>
      </c>
      <c r="G92" s="170"/>
      <c r="H92" s="75"/>
      <c r="I92" s="271">
        <f t="shared" si="10"/>
        <v>0</v>
      </c>
      <c r="J92" s="74">
        <f t="shared" si="11"/>
      </c>
      <c r="K92" s="75">
        <f t="shared" si="12"/>
      </c>
      <c r="L92" s="129" t="e">
        <f t="shared" si="7"/>
        <v>#VALUE!</v>
      </c>
    </row>
    <row r="93" spans="1:12" s="46" customFormat="1" ht="15.75">
      <c r="A93" s="109" t="s">
        <v>53</v>
      </c>
      <c r="B93" s="301">
        <v>13.974</v>
      </c>
      <c r="C93" s="44">
        <f>SUM(C94:C103)-C99</f>
        <v>13.325</v>
      </c>
      <c r="D93" s="67">
        <f t="shared" si="14"/>
        <v>95.35566051238013</v>
      </c>
      <c r="E93" s="28">
        <v>19.59</v>
      </c>
      <c r="F93" s="69">
        <f t="shared" si="13"/>
        <v>-6.265000000000001</v>
      </c>
      <c r="G93" s="173">
        <f>SUM(G94:G103)-G99</f>
        <v>34.846999999999994</v>
      </c>
      <c r="H93" s="41">
        <v>52.7</v>
      </c>
      <c r="I93" s="114">
        <f t="shared" si="10"/>
        <v>-17.85300000000001</v>
      </c>
      <c r="J93" s="44">
        <f t="shared" si="11"/>
        <v>26.151594746716693</v>
      </c>
      <c r="K93" s="41">
        <f t="shared" si="12"/>
        <v>26.901480347115875</v>
      </c>
      <c r="L93" s="133">
        <f t="shared" si="7"/>
        <v>-0.7498856003991818</v>
      </c>
    </row>
    <row r="94" spans="1:12" s="290" customFormat="1" ht="15.75" hidden="1">
      <c r="A94" s="110" t="s">
        <v>88</v>
      </c>
      <c r="B94" s="271"/>
      <c r="C94" s="74"/>
      <c r="D94" s="68" t="e">
        <f t="shared" si="14"/>
        <v>#DIV/0!</v>
      </c>
      <c r="E94" s="29"/>
      <c r="F94" s="69">
        <f t="shared" si="13"/>
        <v>0</v>
      </c>
      <c r="G94" s="170"/>
      <c r="H94" s="75"/>
      <c r="I94" s="271">
        <f t="shared" si="10"/>
        <v>0</v>
      </c>
      <c r="J94" s="74">
        <f t="shared" si="11"/>
      </c>
      <c r="K94" s="75">
        <f t="shared" si="12"/>
      </c>
      <c r="L94" s="129" t="e">
        <f t="shared" si="7"/>
        <v>#VALUE!</v>
      </c>
    </row>
    <row r="95" spans="1:12" s="290" customFormat="1" ht="15">
      <c r="A95" s="110" t="s">
        <v>54</v>
      </c>
      <c r="B95" s="271">
        <v>13.854</v>
      </c>
      <c r="C95" s="74">
        <v>13.205</v>
      </c>
      <c r="D95" s="68">
        <f t="shared" si="14"/>
        <v>95.31543236610366</v>
      </c>
      <c r="E95" s="29">
        <v>19.2</v>
      </c>
      <c r="F95" s="97">
        <f t="shared" si="13"/>
        <v>-5.994999999999999</v>
      </c>
      <c r="G95" s="170">
        <v>34.407</v>
      </c>
      <c r="H95" s="75">
        <v>52.2</v>
      </c>
      <c r="I95" s="271">
        <f t="shared" si="10"/>
        <v>-17.793000000000006</v>
      </c>
      <c r="J95" s="74">
        <f t="shared" si="11"/>
        <v>26.056039379023094</v>
      </c>
      <c r="K95" s="75">
        <f t="shared" si="12"/>
        <v>27.187500000000004</v>
      </c>
      <c r="L95" s="129">
        <f t="shared" si="7"/>
        <v>-1.1314606209769096</v>
      </c>
    </row>
    <row r="96" spans="1:12" s="290" customFormat="1" ht="15" hidden="1">
      <c r="A96" s="110" t="s">
        <v>55</v>
      </c>
      <c r="B96" s="271"/>
      <c r="C96" s="74"/>
      <c r="D96" s="68" t="e">
        <f t="shared" si="14"/>
        <v>#DIV/0!</v>
      </c>
      <c r="E96" s="75"/>
      <c r="F96" s="97">
        <f t="shared" si="13"/>
        <v>0</v>
      </c>
      <c r="G96" s="170"/>
      <c r="H96" s="75"/>
      <c r="I96" s="271">
        <f t="shared" si="10"/>
        <v>0</v>
      </c>
      <c r="J96" s="74">
        <f t="shared" si="11"/>
      </c>
      <c r="K96" s="75">
        <f t="shared" si="12"/>
      </c>
      <c r="L96" s="129" t="e">
        <f t="shared" si="7"/>
        <v>#VALUE!</v>
      </c>
    </row>
    <row r="97" spans="1:12" s="290" customFormat="1" ht="15" hidden="1">
      <c r="A97" s="110" t="s">
        <v>56</v>
      </c>
      <c r="B97" s="271"/>
      <c r="C97" s="74"/>
      <c r="D97" s="68" t="e">
        <f t="shared" si="14"/>
        <v>#DIV/0!</v>
      </c>
      <c r="E97" s="75"/>
      <c r="F97" s="97">
        <f t="shared" si="13"/>
        <v>0</v>
      </c>
      <c r="G97" s="170"/>
      <c r="H97" s="75"/>
      <c r="I97" s="271">
        <f t="shared" si="10"/>
        <v>0</v>
      </c>
      <c r="J97" s="74">
        <f t="shared" si="11"/>
      </c>
      <c r="K97" s="75">
        <f t="shared" si="12"/>
      </c>
      <c r="L97" s="129" t="e">
        <f t="shared" si="7"/>
        <v>#VALUE!</v>
      </c>
    </row>
    <row r="98" spans="1:12" s="290" customFormat="1" ht="15" hidden="1">
      <c r="A98" s="110" t="s">
        <v>57</v>
      </c>
      <c r="B98" s="271"/>
      <c r="C98" s="74"/>
      <c r="D98" s="68" t="e">
        <f t="shared" si="14"/>
        <v>#DIV/0!</v>
      </c>
      <c r="E98" s="75"/>
      <c r="F98" s="97">
        <f t="shared" si="13"/>
        <v>0</v>
      </c>
      <c r="G98" s="170"/>
      <c r="H98" s="75"/>
      <c r="I98" s="271">
        <f t="shared" si="10"/>
        <v>0</v>
      </c>
      <c r="J98" s="74">
        <f t="shared" si="11"/>
      </c>
      <c r="K98" s="75">
        <f t="shared" si="12"/>
      </c>
      <c r="L98" s="129" t="e">
        <f t="shared" si="7"/>
        <v>#VALUE!</v>
      </c>
    </row>
    <row r="99" spans="1:12" s="290" customFormat="1" ht="15" hidden="1">
      <c r="A99" s="110" t="s">
        <v>89</v>
      </c>
      <c r="B99" s="271"/>
      <c r="C99" s="74"/>
      <c r="D99" s="68" t="e">
        <f t="shared" si="14"/>
        <v>#DIV/0!</v>
      </c>
      <c r="E99" s="75"/>
      <c r="F99" s="97">
        <f t="shared" si="13"/>
        <v>0</v>
      </c>
      <c r="G99" s="170"/>
      <c r="H99" s="75"/>
      <c r="I99" s="271">
        <f t="shared" si="10"/>
        <v>0</v>
      </c>
      <c r="J99" s="74">
        <f t="shared" si="11"/>
      </c>
      <c r="K99" s="75">
        <f t="shared" si="12"/>
      </c>
      <c r="L99" s="129" t="e">
        <f t="shared" si="7"/>
        <v>#VALUE!</v>
      </c>
    </row>
    <row r="100" spans="1:12" s="290" customFormat="1" ht="15" hidden="1">
      <c r="A100" s="110" t="s">
        <v>58</v>
      </c>
      <c r="B100" s="271"/>
      <c r="C100" s="74"/>
      <c r="D100" s="68" t="e">
        <f t="shared" si="14"/>
        <v>#DIV/0!</v>
      </c>
      <c r="E100" s="75"/>
      <c r="F100" s="97">
        <f t="shared" si="13"/>
        <v>0</v>
      </c>
      <c r="G100" s="170"/>
      <c r="H100" s="75"/>
      <c r="I100" s="271">
        <f t="shared" si="10"/>
        <v>0</v>
      </c>
      <c r="J100" s="74">
        <f t="shared" si="11"/>
      </c>
      <c r="K100" s="75">
        <f t="shared" si="12"/>
      </c>
      <c r="L100" s="129" t="e">
        <f t="shared" si="7"/>
        <v>#VALUE!</v>
      </c>
    </row>
    <row r="101" spans="1:12" s="290" customFormat="1" ht="15" hidden="1">
      <c r="A101" s="110" t="s">
        <v>59</v>
      </c>
      <c r="B101" s="271"/>
      <c r="C101" s="74"/>
      <c r="D101" s="68" t="e">
        <f t="shared" si="14"/>
        <v>#DIV/0!</v>
      </c>
      <c r="E101" s="75"/>
      <c r="F101" s="97">
        <f t="shared" si="13"/>
        <v>0</v>
      </c>
      <c r="G101" s="170"/>
      <c r="H101" s="75"/>
      <c r="I101" s="271">
        <f t="shared" si="10"/>
        <v>0</v>
      </c>
      <c r="J101" s="74">
        <f t="shared" si="11"/>
      </c>
      <c r="K101" s="75">
        <f t="shared" si="12"/>
      </c>
      <c r="L101" s="129" t="e">
        <f t="shared" si="7"/>
        <v>#VALUE!</v>
      </c>
    </row>
    <row r="102" spans="1:12" s="290" customFormat="1" ht="15">
      <c r="A102" s="296" t="s">
        <v>90</v>
      </c>
      <c r="B102" s="273">
        <v>0.12</v>
      </c>
      <c r="C102" s="79">
        <v>0.12</v>
      </c>
      <c r="D102" s="104">
        <f t="shared" si="14"/>
        <v>100</v>
      </c>
      <c r="E102" s="81">
        <v>0.39</v>
      </c>
      <c r="F102" s="218">
        <f t="shared" si="13"/>
        <v>-0.27</v>
      </c>
      <c r="G102" s="189">
        <v>0.44</v>
      </c>
      <c r="H102" s="81">
        <v>0.5</v>
      </c>
      <c r="I102" s="273">
        <f t="shared" si="10"/>
        <v>-0.06</v>
      </c>
      <c r="J102" s="79">
        <f t="shared" si="11"/>
        <v>36.66666666666667</v>
      </c>
      <c r="K102" s="81">
        <f t="shared" si="12"/>
        <v>12.82051282051282</v>
      </c>
      <c r="L102" s="135">
        <f>J102-K102</f>
        <v>23.846153846153854</v>
      </c>
    </row>
    <row r="103" spans="1:12" s="290" customFormat="1" ht="15.75" hidden="1">
      <c r="A103" s="136" t="s">
        <v>91</v>
      </c>
      <c r="B103" s="276"/>
      <c r="C103" s="137"/>
      <c r="D103" s="138" t="e">
        <f t="shared" si="14"/>
        <v>#DIV/0!</v>
      </c>
      <c r="E103" s="139"/>
      <c r="F103" s="277">
        <f t="shared" si="13"/>
        <v>0</v>
      </c>
      <c r="G103" s="278"/>
      <c r="H103" s="139"/>
      <c r="I103" s="279">
        <f t="shared" si="10"/>
        <v>0</v>
      </c>
      <c r="J103" s="280" t="e">
        <f>G103/C103*10</f>
        <v>#DIV/0!</v>
      </c>
      <c r="K103" s="138" t="e">
        <f>H103/E103*10</f>
        <v>#DIV/0!</v>
      </c>
      <c r="L103" s="141" t="e">
        <f>J103-K103</f>
        <v>#DIV/0!</v>
      </c>
    </row>
    <row r="105" spans="1:7" s="49" customFormat="1" ht="15">
      <c r="A105" s="84"/>
      <c r="B105" s="84"/>
      <c r="G105" s="290"/>
    </row>
    <row r="106" spans="1:7" s="49" customFormat="1" ht="15">
      <c r="A106" s="84"/>
      <c r="B106" s="84"/>
      <c r="G106" s="290"/>
    </row>
    <row r="107" spans="1:7" s="49" customFormat="1" ht="15">
      <c r="A107" s="84"/>
      <c r="B107" s="84"/>
      <c r="G107" s="290"/>
    </row>
    <row r="108" spans="1:7" s="49" customFormat="1" ht="15">
      <c r="A108" s="84"/>
      <c r="B108" s="84"/>
      <c r="G108" s="290"/>
    </row>
    <row r="109" spans="1:7" s="49" customFormat="1" ht="15">
      <c r="A109" s="84"/>
      <c r="B109" s="84"/>
      <c r="G109" s="290"/>
    </row>
    <row r="110" spans="1:7" s="49" customFormat="1" ht="15">
      <c r="A110" s="84"/>
      <c r="B110" s="84"/>
      <c r="G110" s="290"/>
    </row>
    <row r="111" spans="1:7" s="49" customFormat="1" ht="15">
      <c r="A111" s="84"/>
      <c r="B111" s="84"/>
      <c r="G111" s="290"/>
    </row>
    <row r="112" spans="1:7" s="49" customFormat="1" ht="15">
      <c r="A112" s="84"/>
      <c r="B112" s="84"/>
      <c r="G112" s="290"/>
    </row>
    <row r="113" spans="1:7" s="49" customFormat="1" ht="15">
      <c r="A113" s="84"/>
      <c r="B113" s="84"/>
      <c r="G113" s="290"/>
    </row>
    <row r="114" spans="1:7" s="49" customFormat="1" ht="15">
      <c r="A114" s="84"/>
      <c r="B114" s="84"/>
      <c r="G114" s="290"/>
    </row>
    <row r="115" spans="1:7" s="49" customFormat="1" ht="15">
      <c r="A115" s="84"/>
      <c r="B115" s="84"/>
      <c r="G115" s="290"/>
    </row>
    <row r="116" spans="1:7" s="85" customFormat="1" ht="15">
      <c r="A116" s="84"/>
      <c r="B116" s="84"/>
      <c r="F116" s="49"/>
      <c r="G116" s="86"/>
    </row>
    <row r="117" spans="1:7" s="85" customFormat="1" ht="15">
      <c r="A117" s="84"/>
      <c r="B117" s="84"/>
      <c r="F117" s="49"/>
      <c r="G117" s="86"/>
    </row>
    <row r="118" spans="1:7" s="85" customFormat="1" ht="15">
      <c r="A118" s="84"/>
      <c r="B118" s="84"/>
      <c r="F118" s="49"/>
      <c r="G118" s="86"/>
    </row>
    <row r="119" spans="1:7" s="85" customFormat="1" ht="15">
      <c r="A119" s="84"/>
      <c r="B119" s="84"/>
      <c r="F119" s="49"/>
      <c r="G119" s="86"/>
    </row>
    <row r="120" spans="1:7" s="85" customFormat="1" ht="15">
      <c r="A120" s="84"/>
      <c r="B120" s="84"/>
      <c r="F120" s="49"/>
      <c r="G120" s="86"/>
    </row>
    <row r="121" spans="1:7" s="85" customFormat="1" ht="15">
      <c r="A121" s="84"/>
      <c r="B121" s="84"/>
      <c r="F121" s="49"/>
      <c r="G121" s="86"/>
    </row>
    <row r="122" spans="1:7" s="85" customFormat="1" ht="15">
      <c r="A122" s="84"/>
      <c r="B122" s="84"/>
      <c r="F122" s="49"/>
      <c r="G122" s="86"/>
    </row>
    <row r="123" spans="1:7" s="85" customFormat="1" ht="15">
      <c r="A123" s="84"/>
      <c r="B123" s="84"/>
      <c r="F123" s="49"/>
      <c r="G123" s="86"/>
    </row>
    <row r="124" spans="1:7" s="85" customFormat="1" ht="15">
      <c r="A124" s="84"/>
      <c r="B124" s="84"/>
      <c r="F124" s="49"/>
      <c r="G124" s="86"/>
    </row>
    <row r="125" spans="1:7" s="85" customFormat="1" ht="15">
      <c r="A125" s="84"/>
      <c r="B125" s="84"/>
      <c r="F125" s="49"/>
      <c r="G125" s="86"/>
    </row>
    <row r="126" spans="1:7" s="85" customFormat="1" ht="15">
      <c r="A126" s="84"/>
      <c r="B126" s="84"/>
      <c r="F126" s="49"/>
      <c r="G126" s="86"/>
    </row>
    <row r="127" spans="1:7" s="85" customFormat="1" ht="15">
      <c r="A127" s="84"/>
      <c r="B127" s="84"/>
      <c r="F127" s="49"/>
      <c r="G127" s="86"/>
    </row>
    <row r="128" spans="1:7" s="85" customFormat="1" ht="15">
      <c r="A128" s="84"/>
      <c r="B128" s="84"/>
      <c r="F128" s="49"/>
      <c r="G128" s="86"/>
    </row>
    <row r="129" spans="1:7" s="85" customFormat="1" ht="15">
      <c r="A129" s="84"/>
      <c r="B129" s="84"/>
      <c r="F129" s="49"/>
      <c r="G129" s="86"/>
    </row>
    <row r="130" spans="1:7" s="85" customFormat="1" ht="15">
      <c r="A130" s="84"/>
      <c r="B130" s="84"/>
      <c r="F130" s="49"/>
      <c r="G130" s="86"/>
    </row>
    <row r="131" spans="1:7" s="85" customFormat="1" ht="15">
      <c r="A131" s="84"/>
      <c r="B131" s="84"/>
      <c r="F131" s="49"/>
      <c r="G131" s="86"/>
    </row>
    <row r="132" spans="1:7" s="85" customFormat="1" ht="15">
      <c r="A132" s="84"/>
      <c r="B132" s="84"/>
      <c r="F132" s="49"/>
      <c r="G132" s="86"/>
    </row>
    <row r="133" spans="1:7" s="85" customFormat="1" ht="15">
      <c r="A133" s="84"/>
      <c r="B133" s="84"/>
      <c r="F133" s="49"/>
      <c r="G133" s="86"/>
    </row>
    <row r="134" spans="1:7" s="85" customFormat="1" ht="15">
      <c r="A134" s="84"/>
      <c r="B134" s="84"/>
      <c r="F134" s="49"/>
      <c r="G134" s="86"/>
    </row>
    <row r="135" spans="1:7" s="85" customFormat="1" ht="15">
      <c r="A135" s="84"/>
      <c r="B135" s="84"/>
      <c r="F135" s="49"/>
      <c r="G135" s="86"/>
    </row>
    <row r="136" spans="1:7" s="85" customFormat="1" ht="15">
      <c r="A136" s="84"/>
      <c r="B136" s="84"/>
      <c r="F136" s="49"/>
      <c r="G136" s="86"/>
    </row>
    <row r="137" spans="1:7" s="85" customFormat="1" ht="15">
      <c r="A137" s="84"/>
      <c r="B137" s="84"/>
      <c r="F137" s="49"/>
      <c r="G137" s="86"/>
    </row>
    <row r="138" spans="1:7" s="85" customFormat="1" ht="15">
      <c r="A138" s="84"/>
      <c r="B138" s="84"/>
      <c r="F138" s="49"/>
      <c r="G138" s="86"/>
    </row>
    <row r="139" spans="1:7" s="85" customFormat="1" ht="15">
      <c r="A139" s="84"/>
      <c r="B139" s="84"/>
      <c r="F139" s="49"/>
      <c r="G139" s="86"/>
    </row>
    <row r="140" spans="1:7" s="85" customFormat="1" ht="15">
      <c r="A140" s="84"/>
      <c r="B140" s="84"/>
      <c r="F140" s="49"/>
      <c r="G140" s="86"/>
    </row>
    <row r="141" spans="1:7" s="85" customFormat="1" ht="15">
      <c r="A141" s="84"/>
      <c r="B141" s="84"/>
      <c r="F141" s="49"/>
      <c r="G141" s="86"/>
    </row>
    <row r="142" spans="1:7" s="85" customFormat="1" ht="15">
      <c r="A142" s="84"/>
      <c r="B142" s="84"/>
      <c r="F142" s="49"/>
      <c r="G142" s="86"/>
    </row>
    <row r="143" spans="1:7" s="85" customFormat="1" ht="15">
      <c r="A143" s="84"/>
      <c r="B143" s="84"/>
      <c r="F143" s="49"/>
      <c r="G143" s="86"/>
    </row>
    <row r="144" spans="1:7" s="85" customFormat="1" ht="15">
      <c r="A144" s="84"/>
      <c r="B144" s="84"/>
      <c r="F144" s="49"/>
      <c r="G144" s="86"/>
    </row>
    <row r="145" spans="1:6" s="86" customFormat="1" ht="15">
      <c r="A145" s="87"/>
      <c r="B145" s="87"/>
      <c r="F145" s="290"/>
    </row>
    <row r="146" spans="1:6" s="86" customFormat="1" ht="15">
      <c r="A146" s="87"/>
      <c r="B146" s="87"/>
      <c r="F146" s="290"/>
    </row>
    <row r="147" spans="1:6" s="86" customFormat="1" ht="15">
      <c r="A147" s="87"/>
      <c r="B147" s="87"/>
      <c r="F147" s="290"/>
    </row>
    <row r="148" spans="1:6" s="86" customFormat="1" ht="15">
      <c r="A148" s="87"/>
      <c r="B148" s="87"/>
      <c r="F148" s="290"/>
    </row>
    <row r="149" spans="1:6" s="86" customFormat="1" ht="15">
      <c r="A149" s="87"/>
      <c r="B149" s="391"/>
      <c r="C149" s="391"/>
      <c r="D149" s="391"/>
      <c r="F149" s="290"/>
    </row>
    <row r="150" spans="1:6" s="86" customFormat="1" ht="15.75">
      <c r="A150" s="88"/>
      <c r="B150" s="87"/>
      <c r="F150" s="290"/>
    </row>
    <row r="151" spans="1:6" s="86" customFormat="1" ht="15">
      <c r="A151" s="87"/>
      <c r="B151" s="391"/>
      <c r="C151" s="391"/>
      <c r="D151" s="391"/>
      <c r="F151" s="290"/>
    </row>
    <row r="152" spans="1:6" s="86" customFormat="1" ht="15">
      <c r="A152" s="87"/>
      <c r="B152" s="87"/>
      <c r="F152" s="290"/>
    </row>
    <row r="153" spans="1:6" s="86" customFormat="1" ht="15">
      <c r="A153" s="87"/>
      <c r="B153" s="87"/>
      <c r="F153" s="290"/>
    </row>
    <row r="154" spans="1:6" s="86" customFormat="1" ht="15">
      <c r="A154" s="87"/>
      <c r="B154" s="87"/>
      <c r="F154" s="290"/>
    </row>
    <row r="155" spans="1:6" s="86" customFormat="1" ht="15">
      <c r="A155" s="87"/>
      <c r="B155" s="87"/>
      <c r="F155" s="290"/>
    </row>
    <row r="156" spans="1:6" s="86" customFormat="1" ht="15">
      <c r="A156" s="87"/>
      <c r="B156" s="87"/>
      <c r="F156" s="290"/>
    </row>
    <row r="157" spans="1:6" s="86" customFormat="1" ht="15">
      <c r="A157" s="87"/>
      <c r="B157" s="87"/>
      <c r="F157" s="290"/>
    </row>
    <row r="158" spans="1:6" s="86" customFormat="1" ht="15">
      <c r="A158" s="87"/>
      <c r="B158" s="87"/>
      <c r="F158" s="290"/>
    </row>
    <row r="159" spans="1:6" s="86" customFormat="1" ht="15">
      <c r="A159" s="87"/>
      <c r="B159" s="87"/>
      <c r="F159" s="290"/>
    </row>
    <row r="160" spans="1:6" s="86" customFormat="1" ht="15">
      <c r="A160" s="87"/>
      <c r="B160" s="87"/>
      <c r="F160" s="290"/>
    </row>
    <row r="161" spans="1:6" s="86" customFormat="1" ht="15">
      <c r="A161" s="87"/>
      <c r="B161" s="87"/>
      <c r="F161" s="290"/>
    </row>
    <row r="162" spans="1:6" s="86" customFormat="1" ht="15">
      <c r="A162" s="87"/>
      <c r="B162" s="87"/>
      <c r="F162" s="290"/>
    </row>
    <row r="163" spans="1:6" s="86" customFormat="1" ht="15">
      <c r="A163" s="87"/>
      <c r="B163" s="87"/>
      <c r="F163" s="290"/>
    </row>
    <row r="164" spans="1:6" s="86" customFormat="1" ht="15">
      <c r="A164" s="87"/>
      <c r="B164" s="87"/>
      <c r="F164" s="290"/>
    </row>
    <row r="165" spans="1:6" s="86" customFormat="1" ht="15">
      <c r="A165" s="87"/>
      <c r="B165" s="87"/>
      <c r="F165" s="290"/>
    </row>
    <row r="166" spans="1:6" s="86" customFormat="1" ht="15">
      <c r="A166" s="87"/>
      <c r="B166" s="87"/>
      <c r="F166" s="290"/>
    </row>
    <row r="167" spans="1:6" s="86" customFormat="1" ht="15">
      <c r="A167" s="87"/>
      <c r="B167" s="87"/>
      <c r="F167" s="290"/>
    </row>
    <row r="168" spans="1:6" s="86" customFormat="1" ht="15">
      <c r="A168" s="87"/>
      <c r="B168" s="87"/>
      <c r="F168" s="290"/>
    </row>
    <row r="169" spans="1:6" s="86" customFormat="1" ht="15">
      <c r="A169" s="87"/>
      <c r="B169" s="87"/>
      <c r="F169" s="290"/>
    </row>
    <row r="170" spans="1:6" s="86" customFormat="1" ht="15">
      <c r="A170" s="87"/>
      <c r="B170" s="87"/>
      <c r="F170" s="290"/>
    </row>
    <row r="171" spans="1:6" s="86" customFormat="1" ht="15">
      <c r="A171" s="87"/>
      <c r="B171" s="87"/>
      <c r="F171" s="290"/>
    </row>
    <row r="172" spans="1:6" s="86" customFormat="1" ht="15">
      <c r="A172" s="87"/>
      <c r="B172" s="87"/>
      <c r="F172" s="290"/>
    </row>
    <row r="173" spans="1:6" s="86" customFormat="1" ht="15">
      <c r="A173" s="87"/>
      <c r="B173" s="87"/>
      <c r="F173" s="290"/>
    </row>
    <row r="174" spans="1:6" s="86" customFormat="1" ht="15">
      <c r="A174" s="87"/>
      <c r="B174" s="87"/>
      <c r="F174" s="290"/>
    </row>
    <row r="175" spans="1:6" s="86" customFormat="1" ht="15">
      <c r="A175" s="87"/>
      <c r="B175" s="87"/>
      <c r="F175" s="290"/>
    </row>
    <row r="176" spans="1:6" s="86" customFormat="1" ht="15">
      <c r="A176" s="87"/>
      <c r="B176" s="87"/>
      <c r="F176" s="290"/>
    </row>
    <row r="177" spans="1:6" s="86" customFormat="1" ht="15">
      <c r="A177" s="87"/>
      <c r="B177" s="87"/>
      <c r="F177" s="290"/>
    </row>
    <row r="178" spans="1:6" s="86" customFormat="1" ht="15">
      <c r="A178" s="87"/>
      <c r="B178" s="87"/>
      <c r="F178" s="290"/>
    </row>
    <row r="179" spans="1:6" s="86" customFormat="1" ht="15">
      <c r="A179" s="87"/>
      <c r="B179" s="87"/>
      <c r="F179" s="290"/>
    </row>
    <row r="180" spans="1:6" s="86" customFormat="1" ht="15">
      <c r="A180" s="87"/>
      <c r="B180" s="87"/>
      <c r="F180" s="290"/>
    </row>
    <row r="181" spans="1:6" s="86" customFormat="1" ht="15">
      <c r="A181" s="87"/>
      <c r="B181" s="87"/>
      <c r="F181" s="290"/>
    </row>
    <row r="182" spans="1:6" s="86" customFormat="1" ht="15">
      <c r="A182" s="87"/>
      <c r="B182" s="87"/>
      <c r="F182" s="290"/>
    </row>
    <row r="183" spans="1:6" s="86" customFormat="1" ht="15">
      <c r="A183" s="87"/>
      <c r="B183" s="87"/>
      <c r="F183" s="290"/>
    </row>
    <row r="184" spans="1:6" s="86" customFormat="1" ht="15">
      <c r="A184" s="87"/>
      <c r="B184" s="87"/>
      <c r="F184" s="290"/>
    </row>
    <row r="185" spans="1:6" s="86" customFormat="1" ht="15">
      <c r="A185" s="87"/>
      <c r="B185" s="87"/>
      <c r="F185" s="290"/>
    </row>
    <row r="186" spans="1:6" s="86" customFormat="1" ht="15">
      <c r="A186" s="87"/>
      <c r="B186" s="87"/>
      <c r="F186" s="290"/>
    </row>
    <row r="187" spans="1:6" s="86" customFormat="1" ht="15">
      <c r="A187" s="87"/>
      <c r="B187" s="87"/>
      <c r="F187" s="290"/>
    </row>
    <row r="188" spans="1:6" s="86" customFormat="1" ht="15">
      <c r="A188" s="87"/>
      <c r="B188" s="87"/>
      <c r="F188" s="290"/>
    </row>
    <row r="189" spans="1:6" s="86" customFormat="1" ht="15">
      <c r="A189" s="87"/>
      <c r="B189" s="87"/>
      <c r="F189" s="290"/>
    </row>
    <row r="190" spans="1:6" s="86" customFormat="1" ht="15">
      <c r="A190" s="87"/>
      <c r="B190" s="87"/>
      <c r="F190" s="290"/>
    </row>
    <row r="191" spans="1:6" s="86" customFormat="1" ht="15">
      <c r="A191" s="87"/>
      <c r="B191" s="87"/>
      <c r="F191" s="290"/>
    </row>
    <row r="192" spans="1:6" s="58" customFormat="1" ht="15">
      <c r="A192" s="89"/>
      <c r="B192" s="89"/>
      <c r="F192" s="126"/>
    </row>
    <row r="193" spans="1:6" s="58" customFormat="1" ht="15">
      <c r="A193" s="89"/>
      <c r="B193" s="89"/>
      <c r="F193" s="126"/>
    </row>
    <row r="194" spans="1:6" s="58" customFormat="1" ht="15">
      <c r="A194" s="89"/>
      <c r="B194" s="89"/>
      <c r="F194" s="126"/>
    </row>
    <row r="195" spans="1:6" s="58" customFormat="1" ht="15">
      <c r="A195" s="89"/>
      <c r="B195" s="89"/>
      <c r="F195" s="126"/>
    </row>
    <row r="196" spans="1:6" s="58" customFormat="1" ht="15">
      <c r="A196" s="89"/>
      <c r="B196" s="89"/>
      <c r="F196" s="126"/>
    </row>
    <row r="197" spans="1:6" s="58" customFormat="1" ht="15">
      <c r="A197" s="89"/>
      <c r="B197" s="89"/>
      <c r="F197" s="126"/>
    </row>
    <row r="198" spans="1:6" s="58" customFormat="1" ht="15">
      <c r="A198" s="89"/>
      <c r="B198" s="89"/>
      <c r="F198" s="126"/>
    </row>
    <row r="199" spans="1:6" s="58" customFormat="1" ht="15">
      <c r="A199" s="89"/>
      <c r="B199" s="89"/>
      <c r="F199" s="126"/>
    </row>
    <row r="200" spans="1:6" s="58" customFormat="1" ht="15">
      <c r="A200" s="89"/>
      <c r="B200" s="89"/>
      <c r="F200" s="126"/>
    </row>
    <row r="201" spans="1:6" s="58" customFormat="1" ht="15">
      <c r="A201" s="89"/>
      <c r="B201" s="89"/>
      <c r="F201" s="126"/>
    </row>
    <row r="202" spans="1:6" s="58" customFormat="1" ht="15">
      <c r="A202" s="89"/>
      <c r="B202" s="89"/>
      <c r="F202" s="126"/>
    </row>
    <row r="203" spans="1:6" s="58" customFormat="1" ht="15">
      <c r="A203" s="89"/>
      <c r="B203" s="89"/>
      <c r="F203" s="126"/>
    </row>
    <row r="204" spans="1:6" s="58" customFormat="1" ht="15">
      <c r="A204" s="89"/>
      <c r="B204" s="89"/>
      <c r="F204" s="126"/>
    </row>
    <row r="205" spans="1:6" s="58" customFormat="1" ht="15">
      <c r="A205" s="89"/>
      <c r="B205" s="89"/>
      <c r="F205" s="126"/>
    </row>
    <row r="206" spans="1:6" s="58" customFormat="1" ht="15">
      <c r="A206" s="89"/>
      <c r="B206" s="89"/>
      <c r="F206" s="126"/>
    </row>
    <row r="207" spans="1:6" s="58" customFormat="1" ht="15">
      <c r="A207" s="89"/>
      <c r="B207" s="89"/>
      <c r="F207" s="126"/>
    </row>
    <row r="208" spans="1:6" s="58" customFormat="1" ht="15">
      <c r="A208" s="89"/>
      <c r="B208" s="89"/>
      <c r="F208" s="126"/>
    </row>
    <row r="209" spans="1:6" s="58" customFormat="1" ht="15">
      <c r="A209" s="89"/>
      <c r="B209" s="89"/>
      <c r="F209" s="126"/>
    </row>
    <row r="210" spans="1:6" s="58" customFormat="1" ht="15">
      <c r="A210" s="89"/>
      <c r="B210" s="89"/>
      <c r="F210" s="126"/>
    </row>
    <row r="211" spans="1:6" s="58" customFormat="1" ht="15">
      <c r="A211" s="89"/>
      <c r="B211" s="89"/>
      <c r="F211" s="126"/>
    </row>
    <row r="212" spans="1:6" s="58" customFormat="1" ht="15">
      <c r="A212" s="89"/>
      <c r="B212" s="89"/>
      <c r="F212" s="126"/>
    </row>
    <row r="213" spans="1:6" s="58" customFormat="1" ht="15">
      <c r="A213" s="89"/>
      <c r="B213" s="89"/>
      <c r="F213" s="126"/>
    </row>
    <row r="214" spans="1:6" s="58" customFormat="1" ht="15">
      <c r="A214" s="89"/>
      <c r="B214" s="89"/>
      <c r="F214" s="126"/>
    </row>
    <row r="215" spans="1:6" s="58" customFormat="1" ht="15">
      <c r="A215" s="89"/>
      <c r="B215" s="89"/>
      <c r="F215" s="126"/>
    </row>
    <row r="216" spans="1:6" s="58" customFormat="1" ht="15">
      <c r="A216" s="89"/>
      <c r="B216" s="89"/>
      <c r="F216" s="126"/>
    </row>
    <row r="217" spans="1:6" s="58" customFormat="1" ht="15">
      <c r="A217" s="89"/>
      <c r="B217" s="89"/>
      <c r="F217" s="126"/>
    </row>
    <row r="218" spans="1:6" s="58" customFormat="1" ht="15">
      <c r="A218" s="89"/>
      <c r="B218" s="89"/>
      <c r="F218" s="126"/>
    </row>
    <row r="219" spans="1:6" s="58" customFormat="1" ht="15">
      <c r="A219" s="89"/>
      <c r="B219" s="89"/>
      <c r="F219" s="126"/>
    </row>
    <row r="220" spans="1:6" s="58" customFormat="1" ht="15">
      <c r="A220" s="89"/>
      <c r="B220" s="89"/>
      <c r="F220" s="126"/>
    </row>
    <row r="221" spans="1:6" s="58" customFormat="1" ht="15">
      <c r="A221" s="89"/>
      <c r="B221" s="89"/>
      <c r="F221" s="126"/>
    </row>
    <row r="222" spans="1:6" s="58" customFormat="1" ht="15">
      <c r="A222" s="89"/>
      <c r="B222" s="89"/>
      <c r="F222" s="126"/>
    </row>
    <row r="223" spans="1:6" s="58" customFormat="1" ht="15">
      <c r="A223" s="89"/>
      <c r="B223" s="89"/>
      <c r="F223" s="126"/>
    </row>
    <row r="224" spans="1:6" s="58" customFormat="1" ht="15">
      <c r="A224" s="89"/>
      <c r="B224" s="89"/>
      <c r="F224" s="126"/>
    </row>
    <row r="225" spans="1:6" s="58" customFormat="1" ht="15">
      <c r="A225" s="89"/>
      <c r="B225" s="89"/>
      <c r="F225" s="126"/>
    </row>
    <row r="226" spans="1:6" s="58" customFormat="1" ht="15">
      <c r="A226" s="89"/>
      <c r="B226" s="89"/>
      <c r="F226" s="126"/>
    </row>
    <row r="227" spans="1:6" s="58" customFormat="1" ht="15">
      <c r="A227" s="89"/>
      <c r="B227" s="89"/>
      <c r="F227" s="126"/>
    </row>
    <row r="228" spans="1:6" s="58" customFormat="1" ht="0.75" customHeight="1">
      <c r="A228" s="89"/>
      <c r="B228" s="89"/>
      <c r="F228" s="126"/>
    </row>
    <row r="229" spans="1:6" s="58" customFormat="1" ht="15">
      <c r="A229" s="89"/>
      <c r="B229" s="89"/>
      <c r="F229" s="126"/>
    </row>
    <row r="230" spans="1:6" s="58" customFormat="1" ht="15">
      <c r="A230" s="89"/>
      <c r="B230" s="89"/>
      <c r="F230" s="126"/>
    </row>
    <row r="231" spans="1:6" s="58" customFormat="1" ht="15">
      <c r="A231" s="89"/>
      <c r="B231" s="89"/>
      <c r="F231" s="126"/>
    </row>
    <row r="232" spans="1:6" s="58" customFormat="1" ht="15">
      <c r="A232" s="89"/>
      <c r="B232" s="89"/>
      <c r="F232" s="126"/>
    </row>
    <row r="233" spans="1:6" s="58" customFormat="1" ht="15">
      <c r="A233" s="89"/>
      <c r="B233" s="89"/>
      <c r="F233" s="126"/>
    </row>
    <row r="234" spans="1:6" s="58" customFormat="1" ht="15">
      <c r="A234" s="89"/>
      <c r="B234" s="89"/>
      <c r="F234" s="126"/>
    </row>
    <row r="235" spans="1:6" s="58" customFormat="1" ht="15">
      <c r="A235" s="89"/>
      <c r="B235" s="89"/>
      <c r="F235" s="126"/>
    </row>
    <row r="236" spans="1:6" s="58" customFormat="1" ht="15">
      <c r="A236" s="89"/>
      <c r="B236" s="89"/>
      <c r="F236" s="126"/>
    </row>
    <row r="237" spans="1:6" s="58" customFormat="1" ht="15">
      <c r="A237" s="89"/>
      <c r="B237" s="89"/>
      <c r="F237" s="126"/>
    </row>
    <row r="238" spans="1:6" s="58" customFormat="1" ht="15">
      <c r="A238" s="89"/>
      <c r="B238" s="89"/>
      <c r="F238" s="126"/>
    </row>
    <row r="239" spans="1:6" s="58" customFormat="1" ht="15">
      <c r="A239" s="89"/>
      <c r="B239" s="89"/>
      <c r="F239" s="126"/>
    </row>
    <row r="240" spans="1:6" s="58" customFormat="1" ht="15">
      <c r="A240" s="89"/>
      <c r="B240" s="89"/>
      <c r="F240" s="126"/>
    </row>
    <row r="241" spans="1:6" s="58" customFormat="1" ht="15">
      <c r="A241" s="89"/>
      <c r="B241" s="89"/>
      <c r="F241" s="126"/>
    </row>
    <row r="242" spans="1:6" s="58" customFormat="1" ht="15">
      <c r="A242" s="89"/>
      <c r="B242" s="89"/>
      <c r="F242" s="126"/>
    </row>
    <row r="243" spans="1:6" s="58" customFormat="1" ht="15">
      <c r="A243" s="89"/>
      <c r="B243" s="89"/>
      <c r="F243" s="126"/>
    </row>
    <row r="244" spans="1:6" s="58" customFormat="1" ht="15">
      <c r="A244" s="89"/>
      <c r="B244" s="89"/>
      <c r="F244" s="126"/>
    </row>
    <row r="245" spans="1:6" s="58" customFormat="1" ht="15">
      <c r="A245" s="89"/>
      <c r="B245" s="89"/>
      <c r="F245" s="126"/>
    </row>
    <row r="246" spans="1:6" s="58" customFormat="1" ht="15">
      <c r="A246" s="89"/>
      <c r="B246" s="89"/>
      <c r="F246" s="126"/>
    </row>
    <row r="247" spans="1:6" s="58" customFormat="1" ht="15">
      <c r="A247" s="89"/>
      <c r="B247" s="89"/>
      <c r="F247" s="126"/>
    </row>
    <row r="248" spans="1:6" s="58" customFormat="1" ht="15">
      <c r="A248" s="89"/>
      <c r="B248" s="89"/>
      <c r="F248" s="126"/>
    </row>
    <row r="249" spans="1:6" s="58" customFormat="1" ht="15">
      <c r="A249" s="89"/>
      <c r="B249" s="89"/>
      <c r="F249" s="126"/>
    </row>
    <row r="250" spans="1:6" s="58" customFormat="1" ht="15">
      <c r="A250" s="89"/>
      <c r="B250" s="89"/>
      <c r="F250" s="126"/>
    </row>
    <row r="251" spans="1:6" s="58" customFormat="1" ht="15">
      <c r="A251" s="89"/>
      <c r="B251" s="89"/>
      <c r="F251" s="126"/>
    </row>
    <row r="252" spans="1:6" s="58" customFormat="1" ht="15">
      <c r="A252" s="89"/>
      <c r="B252" s="89"/>
      <c r="F252" s="126"/>
    </row>
    <row r="253" spans="1:6" s="58" customFormat="1" ht="15">
      <c r="A253" s="89"/>
      <c r="B253" s="89"/>
      <c r="F253" s="126"/>
    </row>
    <row r="254" spans="1:6" s="58" customFormat="1" ht="15">
      <c r="A254" s="89"/>
      <c r="B254" s="89"/>
      <c r="F254" s="126"/>
    </row>
    <row r="255" spans="1:6" s="58" customFormat="1" ht="15">
      <c r="A255" s="89"/>
      <c r="B255" s="89"/>
      <c r="F255" s="126"/>
    </row>
    <row r="256" spans="1:6" s="58" customFormat="1" ht="15">
      <c r="A256" s="89"/>
      <c r="B256" s="89"/>
      <c r="F256" s="126"/>
    </row>
    <row r="257" spans="1:6" s="58" customFormat="1" ht="15">
      <c r="A257" s="89"/>
      <c r="B257" s="89"/>
      <c r="F257" s="126"/>
    </row>
    <row r="258" spans="1:6" s="58" customFormat="1" ht="15">
      <c r="A258" s="89"/>
      <c r="B258" s="89"/>
      <c r="F258" s="126"/>
    </row>
    <row r="259" spans="1:6" s="58" customFormat="1" ht="15">
      <c r="A259" s="89"/>
      <c r="B259" s="89"/>
      <c r="F259" s="126"/>
    </row>
    <row r="260" spans="1:6" s="58" customFormat="1" ht="15">
      <c r="A260" s="89"/>
      <c r="B260" s="89"/>
      <c r="F260" s="126"/>
    </row>
    <row r="261" spans="1:6" s="58" customFormat="1" ht="15">
      <c r="A261" s="89"/>
      <c r="B261" s="89"/>
      <c r="F261" s="126"/>
    </row>
    <row r="262" spans="1:6" s="58" customFormat="1" ht="15">
      <c r="A262" s="89"/>
      <c r="B262" s="89"/>
      <c r="F262" s="126"/>
    </row>
    <row r="263" spans="1:6" s="58" customFormat="1" ht="15">
      <c r="A263" s="89"/>
      <c r="B263" s="89"/>
      <c r="F263" s="126"/>
    </row>
    <row r="264" spans="1:6" s="58" customFormat="1" ht="15">
      <c r="A264" s="89"/>
      <c r="B264" s="89"/>
      <c r="F264" s="126"/>
    </row>
    <row r="265" spans="1:6" s="58" customFormat="1" ht="15">
      <c r="A265" s="89"/>
      <c r="B265" s="89"/>
      <c r="F265" s="126"/>
    </row>
    <row r="266" s="58" customFormat="1" ht="15">
      <c r="F266" s="126"/>
    </row>
    <row r="267" s="58" customFormat="1" ht="15">
      <c r="F267" s="126"/>
    </row>
    <row r="268" s="58" customFormat="1" ht="15">
      <c r="F268" s="126"/>
    </row>
    <row r="269" s="58" customFormat="1" ht="15">
      <c r="F269" s="126"/>
    </row>
    <row r="270" s="58" customFormat="1" ht="15">
      <c r="F270" s="126"/>
    </row>
    <row r="271" s="58" customFormat="1" ht="15">
      <c r="F271" s="126"/>
    </row>
    <row r="272" s="58" customFormat="1" ht="15">
      <c r="F272" s="126"/>
    </row>
    <row r="273" s="58" customFormat="1" ht="15">
      <c r="F273" s="126"/>
    </row>
    <row r="274" s="58" customFormat="1" ht="15">
      <c r="F274" s="126"/>
    </row>
    <row r="275" s="58" customFormat="1" ht="15">
      <c r="F275" s="126"/>
    </row>
    <row r="276" s="58" customFormat="1" ht="15">
      <c r="F276" s="126"/>
    </row>
    <row r="277" s="58" customFormat="1" ht="15">
      <c r="F277" s="126"/>
    </row>
    <row r="278" s="58" customFormat="1" ht="15">
      <c r="F278" s="126"/>
    </row>
    <row r="279" s="58" customFormat="1" ht="15">
      <c r="F279" s="126"/>
    </row>
    <row r="280" s="58" customFormat="1" ht="15">
      <c r="F280" s="126"/>
    </row>
    <row r="281" s="58" customFormat="1" ht="15">
      <c r="F281" s="126"/>
    </row>
    <row r="282" s="58" customFormat="1" ht="15">
      <c r="F282" s="126"/>
    </row>
    <row r="283" s="58" customFormat="1" ht="15">
      <c r="F283" s="126"/>
    </row>
    <row r="284" s="58" customFormat="1" ht="15">
      <c r="F284" s="126"/>
    </row>
    <row r="285" s="58" customFormat="1" ht="15">
      <c r="F285" s="126"/>
    </row>
    <row r="286" s="58" customFormat="1" ht="15">
      <c r="F286" s="126"/>
    </row>
    <row r="287" s="58" customFormat="1" ht="15">
      <c r="F287" s="126"/>
    </row>
    <row r="288" s="58" customFormat="1" ht="15">
      <c r="F288" s="126"/>
    </row>
    <row r="289" s="58" customFormat="1" ht="15">
      <c r="F289" s="126"/>
    </row>
    <row r="290" s="58" customFormat="1" ht="15">
      <c r="F290" s="126"/>
    </row>
    <row r="291" s="58" customFormat="1" ht="15">
      <c r="F291" s="126"/>
    </row>
    <row r="292" s="58" customFormat="1" ht="15">
      <c r="F292" s="126"/>
    </row>
    <row r="293" s="58" customFormat="1" ht="15">
      <c r="F293" s="126"/>
    </row>
    <row r="294" s="58" customFormat="1" ht="15">
      <c r="F294" s="126"/>
    </row>
    <row r="295" s="58" customFormat="1" ht="15">
      <c r="F295" s="126"/>
    </row>
    <row r="296" s="58" customFormat="1" ht="15">
      <c r="F296" s="126"/>
    </row>
    <row r="297" s="58" customFormat="1" ht="15">
      <c r="F297" s="126"/>
    </row>
    <row r="298" s="58" customFormat="1" ht="15">
      <c r="F298" s="126"/>
    </row>
    <row r="299" s="58" customFormat="1" ht="15">
      <c r="F299" s="126"/>
    </row>
    <row r="300" s="58" customFormat="1" ht="15">
      <c r="F300" s="126"/>
    </row>
    <row r="301" s="58" customFormat="1" ht="15">
      <c r="F301" s="126"/>
    </row>
    <row r="302" s="58" customFormat="1" ht="15">
      <c r="F302" s="126"/>
    </row>
    <row r="303" s="58" customFormat="1" ht="15">
      <c r="F303" s="126"/>
    </row>
    <row r="304" s="58" customFormat="1" ht="15">
      <c r="F304" s="126"/>
    </row>
    <row r="305" s="58" customFormat="1" ht="15">
      <c r="F305" s="126"/>
    </row>
    <row r="306" s="58" customFormat="1" ht="15">
      <c r="F306" s="126"/>
    </row>
    <row r="307" s="58" customFormat="1" ht="15">
      <c r="F307" s="126"/>
    </row>
    <row r="308" s="58" customFormat="1" ht="15">
      <c r="F308" s="126"/>
    </row>
    <row r="309" s="58" customFormat="1" ht="15">
      <c r="F309" s="126"/>
    </row>
    <row r="310" s="58" customFormat="1" ht="15">
      <c r="F310" s="126"/>
    </row>
    <row r="311" s="58" customFormat="1" ht="15">
      <c r="F311" s="126"/>
    </row>
    <row r="312" s="58" customFormat="1" ht="15">
      <c r="F312" s="126"/>
    </row>
    <row r="313" s="58" customFormat="1" ht="15">
      <c r="F313" s="126"/>
    </row>
    <row r="314" s="58" customFormat="1" ht="15">
      <c r="F314" s="126"/>
    </row>
    <row r="315" s="58" customFormat="1" ht="15">
      <c r="F315" s="126"/>
    </row>
    <row r="316" s="58" customFormat="1" ht="15">
      <c r="F316" s="126"/>
    </row>
    <row r="317" s="58" customFormat="1" ht="15">
      <c r="F317" s="126"/>
    </row>
    <row r="318" s="58" customFormat="1" ht="15">
      <c r="F318" s="126"/>
    </row>
    <row r="319" s="58" customFormat="1" ht="15">
      <c r="F319" s="126"/>
    </row>
    <row r="320" s="58" customFormat="1" ht="15">
      <c r="F320" s="126"/>
    </row>
    <row r="321" s="58" customFormat="1" ht="15">
      <c r="F321" s="126"/>
    </row>
    <row r="322" s="58" customFormat="1" ht="15">
      <c r="F322" s="126"/>
    </row>
    <row r="323" s="58" customFormat="1" ht="15">
      <c r="F323" s="126"/>
    </row>
    <row r="324" s="58" customFormat="1" ht="15">
      <c r="F324" s="126"/>
    </row>
    <row r="325" s="58" customFormat="1" ht="15">
      <c r="F325" s="126"/>
    </row>
    <row r="326" s="58" customFormat="1" ht="15">
      <c r="F326" s="126"/>
    </row>
    <row r="327" s="58" customFormat="1" ht="15">
      <c r="F327" s="126"/>
    </row>
    <row r="328" s="58" customFormat="1" ht="15">
      <c r="F328" s="126"/>
    </row>
    <row r="329" s="58" customFormat="1" ht="15">
      <c r="F329" s="126"/>
    </row>
    <row r="330" s="58" customFormat="1" ht="15">
      <c r="F330" s="126"/>
    </row>
    <row r="331" s="58" customFormat="1" ht="15">
      <c r="F331" s="126"/>
    </row>
    <row r="332" s="58" customFormat="1" ht="15">
      <c r="F332" s="126"/>
    </row>
    <row r="333" s="58" customFormat="1" ht="15">
      <c r="F333" s="126"/>
    </row>
    <row r="334" s="58" customFormat="1" ht="15">
      <c r="F334" s="126"/>
    </row>
    <row r="335" s="58" customFormat="1" ht="15">
      <c r="F335" s="126"/>
    </row>
    <row r="336" s="58" customFormat="1" ht="15">
      <c r="F336" s="126"/>
    </row>
    <row r="337" s="58" customFormat="1" ht="15">
      <c r="F337" s="126"/>
    </row>
    <row r="338" s="58" customFormat="1" ht="15">
      <c r="F338" s="126"/>
    </row>
    <row r="339" s="58" customFormat="1" ht="15">
      <c r="F339" s="126"/>
    </row>
    <row r="340" s="58" customFormat="1" ht="15">
      <c r="F340" s="126"/>
    </row>
    <row r="341" s="58" customFormat="1" ht="15">
      <c r="F341" s="126"/>
    </row>
    <row r="342" s="58" customFormat="1" ht="15">
      <c r="F342" s="126"/>
    </row>
    <row r="343" s="58" customFormat="1" ht="15">
      <c r="F343" s="126"/>
    </row>
    <row r="344" s="58" customFormat="1" ht="15">
      <c r="F344" s="126"/>
    </row>
    <row r="345" s="58" customFormat="1" ht="15">
      <c r="F345" s="126"/>
    </row>
    <row r="346" s="58" customFormat="1" ht="15">
      <c r="F346" s="126"/>
    </row>
    <row r="347" s="58" customFormat="1" ht="15">
      <c r="F347" s="126"/>
    </row>
    <row r="348" s="58" customFormat="1" ht="15">
      <c r="F348" s="126"/>
    </row>
    <row r="349" s="58" customFormat="1" ht="15">
      <c r="F349" s="126"/>
    </row>
    <row r="350" s="58" customFormat="1" ht="15">
      <c r="F350" s="126"/>
    </row>
    <row r="351" s="58" customFormat="1" ht="15">
      <c r="F351" s="126"/>
    </row>
    <row r="352" s="58" customFormat="1" ht="15">
      <c r="F352" s="126"/>
    </row>
    <row r="353" s="58" customFormat="1" ht="15">
      <c r="F353" s="126"/>
    </row>
    <row r="354" s="58" customFormat="1" ht="15">
      <c r="F354" s="126"/>
    </row>
    <row r="355" s="58" customFormat="1" ht="15">
      <c r="F355" s="126"/>
    </row>
    <row r="356" s="58" customFormat="1" ht="15">
      <c r="F356" s="126"/>
    </row>
    <row r="357" s="58" customFormat="1" ht="15">
      <c r="F357" s="126"/>
    </row>
    <row r="358" s="58" customFormat="1" ht="15">
      <c r="F358" s="126"/>
    </row>
    <row r="359" s="58" customFormat="1" ht="15">
      <c r="F359" s="126"/>
    </row>
    <row r="360" s="58" customFormat="1" ht="15">
      <c r="F360" s="126"/>
    </row>
    <row r="361" s="58" customFormat="1" ht="15">
      <c r="F361" s="126"/>
    </row>
    <row r="362" s="58" customFormat="1" ht="15">
      <c r="F362" s="126"/>
    </row>
    <row r="363" s="58" customFormat="1" ht="15">
      <c r="F363" s="126"/>
    </row>
    <row r="364" s="58" customFormat="1" ht="15">
      <c r="F364" s="126"/>
    </row>
    <row r="365" s="58" customFormat="1" ht="15">
      <c r="F365" s="126"/>
    </row>
    <row r="366" s="58" customFormat="1" ht="15">
      <c r="F366" s="126"/>
    </row>
    <row r="367" s="58" customFormat="1" ht="15">
      <c r="F367" s="126"/>
    </row>
    <row r="368" s="58" customFormat="1" ht="15">
      <c r="F368" s="126"/>
    </row>
    <row r="369" s="58" customFormat="1" ht="15">
      <c r="F369" s="126"/>
    </row>
    <row r="370" s="58" customFormat="1" ht="15">
      <c r="F370" s="126"/>
    </row>
    <row r="371" s="58" customFormat="1" ht="15">
      <c r="F371" s="126"/>
    </row>
    <row r="372" s="58" customFormat="1" ht="15">
      <c r="F372" s="126"/>
    </row>
    <row r="373" s="58" customFormat="1" ht="15">
      <c r="F373" s="126"/>
    </row>
    <row r="374" s="58" customFormat="1" ht="15">
      <c r="F374" s="126"/>
    </row>
    <row r="375" s="58" customFormat="1" ht="15">
      <c r="F375" s="126"/>
    </row>
    <row r="376" s="58" customFormat="1" ht="15">
      <c r="F376" s="126"/>
    </row>
    <row r="377" s="58" customFormat="1" ht="15">
      <c r="F377" s="126"/>
    </row>
    <row r="378" s="58" customFormat="1" ht="15">
      <c r="F378" s="126"/>
    </row>
    <row r="379" s="58" customFormat="1" ht="15">
      <c r="F379" s="126"/>
    </row>
    <row r="380" s="58" customFormat="1" ht="15">
      <c r="F380" s="126"/>
    </row>
    <row r="381" s="58" customFormat="1" ht="15">
      <c r="F381" s="126"/>
    </row>
    <row r="382" s="58" customFormat="1" ht="15">
      <c r="F382" s="126"/>
    </row>
    <row r="383" s="58" customFormat="1" ht="15">
      <c r="F383" s="126"/>
    </row>
    <row r="384" s="58" customFormat="1" ht="15">
      <c r="F384" s="126"/>
    </row>
    <row r="385" s="58" customFormat="1" ht="15">
      <c r="F385" s="126"/>
    </row>
    <row r="386" s="58" customFormat="1" ht="15">
      <c r="F386" s="126"/>
    </row>
    <row r="387" s="58" customFormat="1" ht="15">
      <c r="F387" s="126"/>
    </row>
    <row r="388" s="58" customFormat="1" ht="15">
      <c r="F388" s="126"/>
    </row>
    <row r="389" s="58" customFormat="1" ht="15">
      <c r="F389" s="126"/>
    </row>
    <row r="390" s="58" customFormat="1" ht="15">
      <c r="F390" s="126"/>
    </row>
  </sheetData>
  <sheetProtection/>
  <mergeCells count="9">
    <mergeCell ref="B149:D149"/>
    <mergeCell ref="B151:D151"/>
    <mergeCell ref="A1:L1"/>
    <mergeCell ref="A2:L2"/>
    <mergeCell ref="A4:A5"/>
    <mergeCell ref="B4:B5"/>
    <mergeCell ref="C4:F4"/>
    <mergeCell ref="G4:I4"/>
    <mergeCell ref="J4:L4"/>
  </mergeCells>
  <printOptions horizontalCentered="1"/>
  <pageMargins left="0.1968503937007874" right="0.1968503937007874" top="0.1968503937007874" bottom="0" header="0" footer="0"/>
  <pageSetup horizontalDpi="600" verticalDpi="6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90"/>
  <sheetViews>
    <sheetView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S58" sqref="S58"/>
    </sheetView>
  </sheetViews>
  <sheetFormatPr defaultColWidth="9.00390625" defaultRowHeight="12.75"/>
  <cols>
    <col min="1" max="1" width="37.25390625" style="54" bestFit="1" customWidth="1"/>
    <col min="2" max="2" width="39.875" style="54" hidden="1" customWidth="1"/>
    <col min="3" max="3" width="47.875" style="54" hidden="1" customWidth="1"/>
    <col min="4" max="4" width="15.25390625" style="54" customWidth="1"/>
    <col min="5" max="5" width="13.375" style="54" bestFit="1" customWidth="1"/>
    <col min="6" max="6" width="11.75390625" style="54" customWidth="1"/>
    <col min="7" max="7" width="11.25390625" style="54" customWidth="1"/>
    <col min="8" max="8" width="11.75390625" style="127" bestFit="1" customWidth="1"/>
    <col min="9" max="9" width="11.625" style="58" customWidth="1"/>
    <col min="10" max="10" width="10.75390625" style="54" customWidth="1"/>
    <col min="11" max="11" width="12.625" style="54" customWidth="1"/>
    <col min="12" max="12" width="9.875" style="54" bestFit="1" customWidth="1"/>
    <col min="13" max="13" width="11.00390625" style="54" customWidth="1"/>
    <col min="14" max="14" width="11.625" style="54" customWidth="1"/>
    <col min="15" max="15" width="4.375" style="54" bestFit="1" customWidth="1"/>
    <col min="16" max="16" width="11.125" style="54" hidden="1" customWidth="1"/>
    <col min="17" max="16384" width="9.125" style="54" customWidth="1"/>
  </cols>
  <sheetData>
    <row r="1" spans="1:14" ht="18" customHeight="1">
      <c r="A1" s="405" t="s">
        <v>141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</row>
    <row r="2" spans="1:14" ht="12.75" customHeight="1">
      <c r="A2" s="406" t="str">
        <f>зерноск!A2</f>
        <v>по состоянию на 27 ноября 2017 года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</row>
    <row r="3" spans="1:14" ht="3" customHeight="1">
      <c r="A3" s="51"/>
      <c r="B3" s="51"/>
      <c r="C3" s="51"/>
      <c r="D3" s="51"/>
      <c r="E3" s="52"/>
      <c r="F3" s="52"/>
      <c r="G3" s="52"/>
      <c r="H3" s="123"/>
      <c r="I3" s="52"/>
      <c r="J3" s="52"/>
      <c r="K3" s="52"/>
      <c r="L3" s="53"/>
      <c r="M3" s="53"/>
      <c r="N3" s="53"/>
    </row>
    <row r="4" spans="1:14" s="58" customFormat="1" ht="18.75" customHeight="1">
      <c r="A4" s="389" t="s">
        <v>1</v>
      </c>
      <c r="B4" s="401" t="s">
        <v>137</v>
      </c>
      <c r="C4" s="397" t="s">
        <v>145</v>
      </c>
      <c r="D4" s="412" t="s">
        <v>146</v>
      </c>
      <c r="E4" s="389" t="s">
        <v>96</v>
      </c>
      <c r="F4" s="389"/>
      <c r="G4" s="390"/>
      <c r="H4" s="390"/>
      <c r="I4" s="393" t="s">
        <v>60</v>
      </c>
      <c r="J4" s="390"/>
      <c r="K4" s="394"/>
      <c r="L4" s="409" t="s">
        <v>0</v>
      </c>
      <c r="M4" s="410"/>
      <c r="N4" s="411"/>
    </row>
    <row r="5" spans="1:14" s="58" customFormat="1" ht="38.25" customHeight="1">
      <c r="A5" s="392"/>
      <c r="B5" s="401"/>
      <c r="C5" s="398"/>
      <c r="D5" s="413"/>
      <c r="E5" s="370" t="s">
        <v>104</v>
      </c>
      <c r="F5" s="370" t="s">
        <v>109</v>
      </c>
      <c r="G5" s="370" t="s">
        <v>105</v>
      </c>
      <c r="H5" s="370" t="s">
        <v>103</v>
      </c>
      <c r="I5" s="372" t="s">
        <v>104</v>
      </c>
      <c r="J5" s="370" t="s">
        <v>105</v>
      </c>
      <c r="K5" s="373" t="s">
        <v>103</v>
      </c>
      <c r="L5" s="370" t="s">
        <v>104</v>
      </c>
      <c r="M5" s="370" t="s">
        <v>105</v>
      </c>
      <c r="N5" s="370" t="s">
        <v>103</v>
      </c>
    </row>
    <row r="6" spans="1:14" s="47" customFormat="1" ht="15.75">
      <c r="A6" s="164" t="s">
        <v>2</v>
      </c>
      <c r="B6" s="321">
        <v>7896.923</v>
      </c>
      <c r="C6" s="23">
        <f>C7+C26+C37+C46+C54+C69+C76+C93</f>
        <v>43.774</v>
      </c>
      <c r="D6" s="359">
        <f>B6-C6</f>
        <v>7853.148999999999</v>
      </c>
      <c r="E6" s="174">
        <f>E7+E26+E37+E46+E54+E69+E76+E93</f>
        <v>6048.786400000001</v>
      </c>
      <c r="F6" s="302">
        <f>E6/D6*100</f>
        <v>77.02370603180968</v>
      </c>
      <c r="G6" s="64">
        <v>6910.634999999999</v>
      </c>
      <c r="H6" s="65">
        <f aca="true" t="shared" si="0" ref="H6:H71">E6-G6</f>
        <v>-861.8485999999984</v>
      </c>
      <c r="I6" s="167">
        <f>I7+I26+I37+I46+I54+I69+I76+I93</f>
        <v>9259.419199999998</v>
      </c>
      <c r="J6" s="64">
        <v>10966.960000000001</v>
      </c>
      <c r="K6" s="213">
        <f>I6-J6</f>
        <v>-1707.5408000000025</v>
      </c>
      <c r="L6" s="179">
        <f>IF(E6&gt;0,I6/E6*10,"")</f>
        <v>15.307895811959895</v>
      </c>
      <c r="M6" s="302">
        <f>IF(G6&gt;0,J6/G6*10,"")</f>
        <v>15.869684913180919</v>
      </c>
      <c r="N6" s="65">
        <f>L6-M6</f>
        <v>-0.5617891012210237</v>
      </c>
    </row>
    <row r="7" spans="1:14" s="46" customFormat="1" ht="15.75">
      <c r="A7" s="165" t="s">
        <v>3</v>
      </c>
      <c r="B7" s="168">
        <v>1421.771</v>
      </c>
      <c r="C7" s="24">
        <f>SUM(C8:C24)</f>
        <v>3.2409999999999997</v>
      </c>
      <c r="D7" s="318">
        <f aca="true" t="shared" si="1" ref="D7:D70">B7-C7</f>
        <v>1418.53</v>
      </c>
      <c r="E7" s="175">
        <f>SUM(E8:E24)</f>
        <v>1207.128</v>
      </c>
      <c r="F7" s="41">
        <f aca="true" t="shared" si="2" ref="F7:F70">E7/D7*100</f>
        <v>85.09710756910323</v>
      </c>
      <c r="G7" s="67">
        <v>1190.033</v>
      </c>
      <c r="H7" s="69">
        <f t="shared" si="0"/>
        <v>17.095000000000027</v>
      </c>
      <c r="I7" s="168">
        <f>SUM(I8:I24)</f>
        <v>2428.114</v>
      </c>
      <c r="J7" s="67">
        <v>2737.2000000000003</v>
      </c>
      <c r="K7" s="112">
        <f aca="true" t="shared" si="3" ref="K7:K48">I7-J7</f>
        <v>-309.08600000000024</v>
      </c>
      <c r="L7" s="44">
        <f>IF(E7&gt;0,I7/E7*10,"")</f>
        <v>20.11480141294047</v>
      </c>
      <c r="M7" s="41">
        <f>IF(G7&gt;0,J7/G7*10,"")</f>
        <v>23.001042828224097</v>
      </c>
      <c r="N7" s="102">
        <f>L7-M7</f>
        <v>-2.886241415283628</v>
      </c>
    </row>
    <row r="8" spans="1:14" s="371" customFormat="1" ht="15">
      <c r="A8" s="77" t="s">
        <v>4</v>
      </c>
      <c r="B8" s="169">
        <v>137.719</v>
      </c>
      <c r="C8" s="25">
        <v>0.07</v>
      </c>
      <c r="D8" s="319">
        <f t="shared" si="1"/>
        <v>137.649</v>
      </c>
      <c r="E8" s="96">
        <v>131.7</v>
      </c>
      <c r="F8" s="75">
        <f t="shared" si="2"/>
        <v>95.67813787241461</v>
      </c>
      <c r="G8" s="68">
        <v>128.6</v>
      </c>
      <c r="H8" s="97">
        <f t="shared" si="0"/>
        <v>3.0999999999999943</v>
      </c>
      <c r="I8" s="169">
        <v>300.4</v>
      </c>
      <c r="J8" s="68">
        <v>363.4</v>
      </c>
      <c r="K8" s="214">
        <f t="shared" si="3"/>
        <v>-63</v>
      </c>
      <c r="L8" s="74">
        <f aca="true" t="shared" si="4" ref="L8:L70">IF(E8&gt;0,I8/E8*10,"")</f>
        <v>22.809415337889142</v>
      </c>
      <c r="M8" s="75">
        <f aca="true" t="shared" si="5" ref="M8:M70">IF(G8&gt;0,J8/G8*10,"")</f>
        <v>28.258164852255053</v>
      </c>
      <c r="N8" s="97">
        <f>L8-M8</f>
        <v>-5.448749514365911</v>
      </c>
    </row>
    <row r="9" spans="1:14" s="371" customFormat="1" ht="15">
      <c r="A9" s="77" t="s">
        <v>5</v>
      </c>
      <c r="B9" s="169">
        <v>3.545</v>
      </c>
      <c r="C9" s="25"/>
      <c r="D9" s="319">
        <f t="shared" si="1"/>
        <v>3.545</v>
      </c>
      <c r="E9" s="96">
        <v>3.368</v>
      </c>
      <c r="F9" s="75">
        <f t="shared" si="2"/>
        <v>95.0070521861777</v>
      </c>
      <c r="G9" s="68">
        <v>2.233</v>
      </c>
      <c r="H9" s="103">
        <f t="shared" si="0"/>
        <v>1.1349999999999998</v>
      </c>
      <c r="I9" s="170">
        <v>11.654</v>
      </c>
      <c r="J9" s="75">
        <v>6.6</v>
      </c>
      <c r="K9" s="113">
        <f t="shared" si="3"/>
        <v>5.054</v>
      </c>
      <c r="L9" s="74">
        <f t="shared" si="4"/>
        <v>34.6021377672209</v>
      </c>
      <c r="M9" s="75">
        <f t="shared" si="5"/>
        <v>29.556650246305413</v>
      </c>
      <c r="N9" s="103">
        <f aca="true" t="shared" si="6" ref="N9:N14">L9-M9</f>
        <v>5.04548752091549</v>
      </c>
    </row>
    <row r="10" spans="1:14" s="371" customFormat="1" ht="15" hidden="1">
      <c r="A10" s="77" t="s">
        <v>6</v>
      </c>
      <c r="B10" s="169"/>
      <c r="C10" s="25"/>
      <c r="D10" s="319">
        <f t="shared" si="1"/>
        <v>0</v>
      </c>
      <c r="E10" s="96"/>
      <c r="F10" s="75" t="e">
        <f t="shared" si="2"/>
        <v>#DIV/0!</v>
      </c>
      <c r="G10" s="68"/>
      <c r="H10" s="103">
        <f t="shared" si="0"/>
        <v>0</v>
      </c>
      <c r="I10" s="170"/>
      <c r="J10" s="75"/>
      <c r="K10" s="113">
        <f t="shared" si="3"/>
        <v>0</v>
      </c>
      <c r="L10" s="74">
        <f t="shared" si="4"/>
      </c>
      <c r="M10" s="75">
        <f t="shared" si="5"/>
      </c>
      <c r="N10" s="103" t="e">
        <f t="shared" si="6"/>
        <v>#VALUE!</v>
      </c>
    </row>
    <row r="11" spans="1:14" s="371" customFormat="1" ht="15">
      <c r="A11" s="77" t="s">
        <v>7</v>
      </c>
      <c r="B11" s="169">
        <v>428.857</v>
      </c>
      <c r="C11" s="25"/>
      <c r="D11" s="319">
        <f t="shared" si="1"/>
        <v>428.857</v>
      </c>
      <c r="E11" s="96">
        <v>400.1</v>
      </c>
      <c r="F11" s="75">
        <f t="shared" si="2"/>
        <v>93.29450143054679</v>
      </c>
      <c r="G11" s="68">
        <v>376.1</v>
      </c>
      <c r="H11" s="103">
        <f t="shared" si="0"/>
        <v>24</v>
      </c>
      <c r="I11" s="170">
        <v>811</v>
      </c>
      <c r="J11" s="75">
        <v>923</v>
      </c>
      <c r="K11" s="113">
        <f t="shared" si="3"/>
        <v>-112</v>
      </c>
      <c r="L11" s="74">
        <f t="shared" si="4"/>
        <v>20.26993251687078</v>
      </c>
      <c r="M11" s="75">
        <f t="shared" si="5"/>
        <v>24.541345386865192</v>
      </c>
      <c r="N11" s="103">
        <f t="shared" si="6"/>
        <v>-4.2714128699944105</v>
      </c>
    </row>
    <row r="12" spans="1:14" s="371" customFormat="1" ht="15" hidden="1">
      <c r="A12" s="77" t="s">
        <v>8</v>
      </c>
      <c r="B12" s="169"/>
      <c r="C12" s="25"/>
      <c r="D12" s="319">
        <f t="shared" si="1"/>
        <v>0</v>
      </c>
      <c r="E12" s="96"/>
      <c r="F12" s="75" t="e">
        <f t="shared" si="2"/>
        <v>#DIV/0!</v>
      </c>
      <c r="G12" s="68"/>
      <c r="H12" s="103">
        <f t="shared" si="0"/>
        <v>0</v>
      </c>
      <c r="I12" s="170"/>
      <c r="J12" s="75"/>
      <c r="K12" s="113">
        <f t="shared" si="3"/>
        <v>0</v>
      </c>
      <c r="L12" s="74">
        <f t="shared" si="4"/>
      </c>
      <c r="M12" s="75">
        <f t="shared" si="5"/>
      </c>
      <c r="N12" s="103" t="e">
        <f t="shared" si="6"/>
        <v>#VALUE!</v>
      </c>
    </row>
    <row r="13" spans="1:16" s="371" customFormat="1" ht="15" hidden="1">
      <c r="A13" s="77" t="s">
        <v>9</v>
      </c>
      <c r="B13" s="169">
        <v>0.395</v>
      </c>
      <c r="C13" s="25"/>
      <c r="D13" s="319">
        <f t="shared" si="1"/>
        <v>0.395</v>
      </c>
      <c r="E13" s="96"/>
      <c r="F13" s="75">
        <f t="shared" si="2"/>
        <v>0</v>
      </c>
      <c r="G13" s="68"/>
      <c r="H13" s="103">
        <f t="shared" si="0"/>
        <v>0</v>
      </c>
      <c r="I13" s="170"/>
      <c r="J13" s="75"/>
      <c r="K13" s="113">
        <f t="shared" si="3"/>
        <v>0</v>
      </c>
      <c r="L13" s="74">
        <f t="shared" si="4"/>
      </c>
      <c r="M13" s="75">
        <f t="shared" si="5"/>
      </c>
      <c r="N13" s="103" t="e">
        <f t="shared" si="6"/>
        <v>#VALUE!</v>
      </c>
      <c r="O13" s="71"/>
      <c r="P13" s="71"/>
    </row>
    <row r="14" spans="1:14" s="371" customFormat="1" ht="15" hidden="1">
      <c r="A14" s="77" t="s">
        <v>10</v>
      </c>
      <c r="B14" s="169"/>
      <c r="C14" s="25"/>
      <c r="D14" s="319">
        <f t="shared" si="1"/>
        <v>0</v>
      </c>
      <c r="E14" s="96"/>
      <c r="F14" s="75" t="e">
        <f t="shared" si="2"/>
        <v>#DIV/0!</v>
      </c>
      <c r="G14" s="68"/>
      <c r="H14" s="103">
        <f t="shared" si="0"/>
        <v>0</v>
      </c>
      <c r="I14" s="170"/>
      <c r="J14" s="75"/>
      <c r="K14" s="113">
        <f t="shared" si="3"/>
        <v>0</v>
      </c>
      <c r="L14" s="74">
        <f t="shared" si="4"/>
      </c>
      <c r="M14" s="75">
        <f t="shared" si="5"/>
      </c>
      <c r="N14" s="103" t="e">
        <f t="shared" si="6"/>
        <v>#VALUE!</v>
      </c>
    </row>
    <row r="15" spans="1:14" s="371" customFormat="1" ht="15">
      <c r="A15" s="77" t="s">
        <v>11</v>
      </c>
      <c r="B15" s="169">
        <v>150.035</v>
      </c>
      <c r="C15" s="25"/>
      <c r="D15" s="319">
        <f t="shared" si="1"/>
        <v>150.035</v>
      </c>
      <c r="E15" s="96">
        <v>146.4</v>
      </c>
      <c r="F15" s="75">
        <f>E15/D15*100</f>
        <v>97.57723197920485</v>
      </c>
      <c r="G15" s="68">
        <v>137.8</v>
      </c>
      <c r="H15" s="103">
        <f t="shared" si="0"/>
        <v>8.599999999999994</v>
      </c>
      <c r="I15" s="170">
        <v>314.1</v>
      </c>
      <c r="J15" s="75">
        <v>319.7</v>
      </c>
      <c r="K15" s="113">
        <f t="shared" si="3"/>
        <v>-5.599999999999966</v>
      </c>
      <c r="L15" s="74">
        <f t="shared" si="4"/>
        <v>21.454918032786885</v>
      </c>
      <c r="M15" s="75">
        <f t="shared" si="5"/>
        <v>23.200290275761972</v>
      </c>
      <c r="N15" s="103">
        <f>L15-M15</f>
        <v>-1.7453722429750869</v>
      </c>
    </row>
    <row r="16" spans="1:14" s="371" customFormat="1" ht="17.25" customHeight="1">
      <c r="A16" s="77" t="s">
        <v>12</v>
      </c>
      <c r="B16" s="169">
        <v>184.758</v>
      </c>
      <c r="C16" s="25"/>
      <c r="D16" s="319">
        <f t="shared" si="1"/>
        <v>184.758</v>
      </c>
      <c r="E16" s="96">
        <v>152.7</v>
      </c>
      <c r="F16" s="75">
        <f t="shared" si="2"/>
        <v>82.64865391485077</v>
      </c>
      <c r="G16" s="68">
        <v>148.8</v>
      </c>
      <c r="H16" s="103">
        <f t="shared" si="0"/>
        <v>3.8999999999999773</v>
      </c>
      <c r="I16" s="170">
        <v>300.5</v>
      </c>
      <c r="J16" s="75">
        <v>327.3</v>
      </c>
      <c r="K16" s="113">
        <f t="shared" si="3"/>
        <v>-26.80000000000001</v>
      </c>
      <c r="L16" s="74">
        <f t="shared" si="4"/>
        <v>19.67910936476752</v>
      </c>
      <c r="M16" s="75">
        <f t="shared" si="5"/>
        <v>21.995967741935484</v>
      </c>
      <c r="N16" s="103">
        <f aca="true" t="shared" si="7" ref="N16:N32">L16-M16</f>
        <v>-2.3168583771679643</v>
      </c>
    </row>
    <row r="17" spans="1:14" s="371" customFormat="1" ht="15" hidden="1">
      <c r="A17" s="77" t="s">
        <v>92</v>
      </c>
      <c r="B17" s="169">
        <v>0.044</v>
      </c>
      <c r="C17" s="25"/>
      <c r="D17" s="319">
        <f t="shared" si="1"/>
        <v>0.044</v>
      </c>
      <c r="E17" s="96"/>
      <c r="F17" s="75">
        <f t="shared" si="2"/>
        <v>0</v>
      </c>
      <c r="G17" s="68"/>
      <c r="H17" s="103">
        <f t="shared" si="0"/>
        <v>0</v>
      </c>
      <c r="I17" s="170"/>
      <c r="J17" s="75"/>
      <c r="K17" s="113">
        <f t="shared" si="3"/>
        <v>0</v>
      </c>
      <c r="L17" s="74">
        <f t="shared" si="4"/>
      </c>
      <c r="M17" s="75">
        <f t="shared" si="5"/>
      </c>
      <c r="N17" s="103" t="e">
        <f t="shared" si="7"/>
        <v>#VALUE!</v>
      </c>
    </row>
    <row r="18" spans="1:14" s="371" customFormat="1" ht="15">
      <c r="A18" s="77" t="s">
        <v>13</v>
      </c>
      <c r="B18" s="169">
        <v>74.8</v>
      </c>
      <c r="C18" s="25">
        <v>0.811</v>
      </c>
      <c r="D18" s="319">
        <f t="shared" si="1"/>
        <v>73.98899999999999</v>
      </c>
      <c r="E18" s="96">
        <v>41.43</v>
      </c>
      <c r="F18" s="75">
        <f t="shared" si="2"/>
        <v>55.994810039330176</v>
      </c>
      <c r="G18" s="68">
        <v>48.1</v>
      </c>
      <c r="H18" s="103">
        <f t="shared" si="0"/>
        <v>-6.670000000000002</v>
      </c>
      <c r="I18" s="170">
        <v>96.25</v>
      </c>
      <c r="J18" s="75">
        <v>118.3</v>
      </c>
      <c r="K18" s="113">
        <f t="shared" si="3"/>
        <v>-22.049999999999997</v>
      </c>
      <c r="L18" s="74">
        <f t="shared" si="4"/>
        <v>23.23195751870625</v>
      </c>
      <c r="M18" s="75">
        <f t="shared" si="5"/>
        <v>24.594594594594593</v>
      </c>
      <c r="N18" s="103">
        <f t="shared" si="7"/>
        <v>-1.362637075888344</v>
      </c>
    </row>
    <row r="19" spans="1:14" s="371" customFormat="1" ht="15">
      <c r="A19" s="77" t="s">
        <v>14</v>
      </c>
      <c r="B19" s="169">
        <v>47.963</v>
      </c>
      <c r="C19" s="25"/>
      <c r="D19" s="319">
        <f t="shared" si="1"/>
        <v>47.963</v>
      </c>
      <c r="E19" s="96">
        <v>27.9</v>
      </c>
      <c r="F19" s="75">
        <f t="shared" si="2"/>
        <v>58.16983925108937</v>
      </c>
      <c r="G19" s="68">
        <v>33.3</v>
      </c>
      <c r="H19" s="103">
        <f t="shared" si="0"/>
        <v>-5.399999999999999</v>
      </c>
      <c r="I19" s="170">
        <v>51.7</v>
      </c>
      <c r="J19" s="75">
        <v>63.6</v>
      </c>
      <c r="K19" s="113">
        <f t="shared" si="3"/>
        <v>-11.899999999999999</v>
      </c>
      <c r="L19" s="74">
        <f t="shared" si="4"/>
        <v>18.53046594982079</v>
      </c>
      <c r="M19" s="75">
        <f t="shared" si="5"/>
        <v>19.099099099099103</v>
      </c>
      <c r="N19" s="103">
        <f t="shared" si="7"/>
        <v>-0.5686331492783125</v>
      </c>
    </row>
    <row r="20" spans="1:14" s="371" customFormat="1" ht="15" hidden="1">
      <c r="A20" s="77" t="s">
        <v>15</v>
      </c>
      <c r="B20" s="169">
        <v>999999999</v>
      </c>
      <c r="C20" s="25">
        <v>0.1</v>
      </c>
      <c r="D20" s="319"/>
      <c r="E20" s="96"/>
      <c r="F20" s="75" t="e">
        <f t="shared" si="2"/>
        <v>#DIV/0!</v>
      </c>
      <c r="G20" s="68"/>
      <c r="H20" s="103">
        <f t="shared" si="0"/>
        <v>0</v>
      </c>
      <c r="I20" s="169"/>
      <c r="J20" s="68"/>
      <c r="K20" s="113">
        <f t="shared" si="3"/>
        <v>0</v>
      </c>
      <c r="L20" s="74">
        <f t="shared" si="4"/>
      </c>
      <c r="M20" s="75">
        <f t="shared" si="5"/>
      </c>
      <c r="N20" s="103" t="e">
        <f>L20-M20</f>
        <v>#VALUE!</v>
      </c>
    </row>
    <row r="21" spans="1:14" s="371" customFormat="1" ht="15">
      <c r="A21" s="77" t="s">
        <v>16</v>
      </c>
      <c r="B21" s="169">
        <v>380.993</v>
      </c>
      <c r="C21" s="25">
        <v>2.26</v>
      </c>
      <c r="D21" s="319">
        <f t="shared" si="1"/>
        <v>378.733</v>
      </c>
      <c r="E21" s="96">
        <v>293.3</v>
      </c>
      <c r="F21" s="75">
        <f t="shared" si="2"/>
        <v>77.442419857789</v>
      </c>
      <c r="G21" s="75">
        <v>302.9</v>
      </c>
      <c r="H21" s="103">
        <f t="shared" si="0"/>
        <v>-9.599999999999966</v>
      </c>
      <c r="I21" s="169">
        <v>525.2</v>
      </c>
      <c r="J21" s="68">
        <v>589.5</v>
      </c>
      <c r="K21" s="214">
        <f t="shared" si="3"/>
        <v>-64.29999999999995</v>
      </c>
      <c r="L21" s="74">
        <f t="shared" si="4"/>
        <v>17.90658029321514</v>
      </c>
      <c r="M21" s="75">
        <f t="shared" si="5"/>
        <v>19.461868603499507</v>
      </c>
      <c r="N21" s="97">
        <f t="shared" si="7"/>
        <v>-1.555288310284368</v>
      </c>
    </row>
    <row r="22" spans="1:14" s="371" customFormat="1" ht="15" hidden="1">
      <c r="A22" s="77" t="s">
        <v>17</v>
      </c>
      <c r="B22" s="169"/>
      <c r="C22" s="25"/>
      <c r="D22" s="319">
        <f t="shared" si="1"/>
        <v>0</v>
      </c>
      <c r="E22" s="96"/>
      <c r="F22" s="75" t="e">
        <f t="shared" si="2"/>
        <v>#DIV/0!</v>
      </c>
      <c r="G22" s="75"/>
      <c r="H22" s="103">
        <f t="shared" si="0"/>
        <v>0</v>
      </c>
      <c r="I22" s="169"/>
      <c r="J22" s="68"/>
      <c r="K22" s="214">
        <f t="shared" si="3"/>
        <v>0</v>
      </c>
      <c r="L22" s="74">
        <f t="shared" si="4"/>
      </c>
      <c r="M22" s="75">
        <f t="shared" si="5"/>
      </c>
      <c r="N22" s="97" t="e">
        <f t="shared" si="7"/>
        <v>#VALUE!</v>
      </c>
    </row>
    <row r="23" spans="1:14" s="371" customFormat="1" ht="15">
      <c r="A23" s="77" t="s">
        <v>18</v>
      </c>
      <c r="B23" s="169">
        <v>12.553</v>
      </c>
      <c r="C23" s="25"/>
      <c r="D23" s="319">
        <f t="shared" si="1"/>
        <v>12.553</v>
      </c>
      <c r="E23" s="96">
        <v>10.23</v>
      </c>
      <c r="F23" s="75">
        <f t="shared" si="2"/>
        <v>81.49446347486656</v>
      </c>
      <c r="G23" s="75">
        <v>12.2</v>
      </c>
      <c r="H23" s="103">
        <f t="shared" si="0"/>
        <v>-1.9699999999999989</v>
      </c>
      <c r="I23" s="169">
        <v>17.31</v>
      </c>
      <c r="J23" s="68">
        <v>25.8</v>
      </c>
      <c r="K23" s="214">
        <f t="shared" si="3"/>
        <v>-8.490000000000002</v>
      </c>
      <c r="L23" s="74">
        <f t="shared" si="4"/>
        <v>16.9208211143695</v>
      </c>
      <c r="M23" s="75">
        <f t="shared" si="5"/>
        <v>21.14754098360656</v>
      </c>
      <c r="N23" s="97">
        <f t="shared" si="7"/>
        <v>-4.226719869237062</v>
      </c>
    </row>
    <row r="24" spans="1:14" s="371" customFormat="1" ht="15" hidden="1">
      <c r="A24" s="77" t="s">
        <v>19</v>
      </c>
      <c r="B24" s="169"/>
      <c r="C24" s="25"/>
      <c r="D24" s="319">
        <f t="shared" si="1"/>
        <v>0</v>
      </c>
      <c r="E24" s="96"/>
      <c r="F24" s="75" t="e">
        <f t="shared" si="2"/>
        <v>#DIV/0!</v>
      </c>
      <c r="G24" s="75"/>
      <c r="H24" s="103">
        <f t="shared" si="0"/>
        <v>0</v>
      </c>
      <c r="I24" s="169"/>
      <c r="J24" s="68"/>
      <c r="K24" s="214">
        <f t="shared" si="3"/>
        <v>0</v>
      </c>
      <c r="L24" s="74">
        <f t="shared" si="4"/>
      </c>
      <c r="M24" s="75">
        <f t="shared" si="5"/>
      </c>
      <c r="N24" s="97" t="e">
        <f t="shared" si="7"/>
        <v>#VALUE!</v>
      </c>
    </row>
    <row r="25" spans="1:14" s="371" customFormat="1" ht="15" hidden="1">
      <c r="A25" s="77"/>
      <c r="B25" s="169"/>
      <c r="C25" s="25"/>
      <c r="D25" s="319">
        <f t="shared" si="1"/>
        <v>0</v>
      </c>
      <c r="E25" s="96"/>
      <c r="F25" s="75" t="e">
        <f t="shared" si="2"/>
        <v>#DIV/0!</v>
      </c>
      <c r="G25" s="75"/>
      <c r="H25" s="103"/>
      <c r="I25" s="169"/>
      <c r="J25" s="68"/>
      <c r="K25" s="214"/>
      <c r="L25" s="74">
        <f t="shared" si="4"/>
      </c>
      <c r="M25" s="75">
        <f t="shared" si="5"/>
      </c>
      <c r="N25" s="97" t="e">
        <f t="shared" si="7"/>
        <v>#VALUE!</v>
      </c>
    </row>
    <row r="26" spans="1:14" s="46" customFormat="1" ht="15.75" hidden="1">
      <c r="A26" s="165" t="s">
        <v>20</v>
      </c>
      <c r="B26" s="168"/>
      <c r="C26" s="24">
        <f>SUM(C27:C36)-C30</f>
        <v>0</v>
      </c>
      <c r="D26" s="318">
        <f t="shared" si="1"/>
        <v>0</v>
      </c>
      <c r="E26" s="175">
        <f>SUM(E27:E36)-E30</f>
        <v>0</v>
      </c>
      <c r="F26" s="41" t="e">
        <f t="shared" si="2"/>
        <v>#DIV/0!</v>
      </c>
      <c r="G26" s="67"/>
      <c r="H26" s="69">
        <f t="shared" si="0"/>
        <v>0</v>
      </c>
      <c r="I26" s="168">
        <f>SUM(I27:I36)-I30</f>
        <v>0</v>
      </c>
      <c r="J26" s="67"/>
      <c r="K26" s="112">
        <f t="shared" si="3"/>
        <v>0</v>
      </c>
      <c r="L26" s="44">
        <f t="shared" si="4"/>
      </c>
      <c r="M26" s="41">
        <f t="shared" si="5"/>
      </c>
      <c r="N26" s="102" t="e">
        <f t="shared" si="7"/>
        <v>#VALUE!</v>
      </c>
    </row>
    <row r="27" spans="1:14" s="371" customFormat="1" ht="15" hidden="1">
      <c r="A27" s="77" t="s">
        <v>61</v>
      </c>
      <c r="B27" s="169"/>
      <c r="C27" s="25"/>
      <c r="D27" s="319">
        <f t="shared" si="1"/>
        <v>0</v>
      </c>
      <c r="E27" s="96"/>
      <c r="F27" s="75" t="e">
        <f t="shared" si="2"/>
        <v>#DIV/0!</v>
      </c>
      <c r="G27" s="75"/>
      <c r="H27" s="103">
        <f t="shared" si="0"/>
        <v>0</v>
      </c>
      <c r="I27" s="170"/>
      <c r="J27" s="68"/>
      <c r="K27" s="214">
        <f t="shared" si="3"/>
        <v>0</v>
      </c>
      <c r="L27" s="74">
        <f t="shared" si="4"/>
      </c>
      <c r="M27" s="75">
        <f t="shared" si="5"/>
      </c>
      <c r="N27" s="97" t="e">
        <f t="shared" si="7"/>
        <v>#VALUE!</v>
      </c>
    </row>
    <row r="28" spans="1:14" s="371" customFormat="1" ht="15" hidden="1">
      <c r="A28" s="77" t="s">
        <v>21</v>
      </c>
      <c r="B28" s="169"/>
      <c r="C28" s="25"/>
      <c r="D28" s="319">
        <f t="shared" si="1"/>
        <v>0</v>
      </c>
      <c r="E28" s="96"/>
      <c r="F28" s="75" t="e">
        <f t="shared" si="2"/>
        <v>#DIV/0!</v>
      </c>
      <c r="G28" s="75"/>
      <c r="H28" s="103">
        <f t="shared" si="0"/>
        <v>0</v>
      </c>
      <c r="I28" s="170"/>
      <c r="J28" s="68"/>
      <c r="K28" s="214">
        <f t="shared" si="3"/>
        <v>0</v>
      </c>
      <c r="L28" s="74">
        <f t="shared" si="4"/>
      </c>
      <c r="M28" s="75">
        <f t="shared" si="5"/>
      </c>
      <c r="N28" s="97" t="e">
        <f t="shared" si="7"/>
        <v>#VALUE!</v>
      </c>
    </row>
    <row r="29" spans="1:14" s="371" customFormat="1" ht="15" hidden="1">
      <c r="A29" s="77" t="s">
        <v>22</v>
      </c>
      <c r="B29" s="169"/>
      <c r="C29" s="25"/>
      <c r="D29" s="319">
        <f t="shared" si="1"/>
        <v>0</v>
      </c>
      <c r="E29" s="96"/>
      <c r="F29" s="75" t="e">
        <f t="shared" si="2"/>
        <v>#DIV/0!</v>
      </c>
      <c r="G29" s="75"/>
      <c r="H29" s="103">
        <f t="shared" si="0"/>
        <v>0</v>
      </c>
      <c r="I29" s="170"/>
      <c r="J29" s="68"/>
      <c r="K29" s="214">
        <f t="shared" si="3"/>
        <v>0</v>
      </c>
      <c r="L29" s="74">
        <f t="shared" si="4"/>
      </c>
      <c r="M29" s="75">
        <f t="shared" si="5"/>
      </c>
      <c r="N29" s="97" t="e">
        <f t="shared" si="7"/>
        <v>#VALUE!</v>
      </c>
    </row>
    <row r="30" spans="1:14" s="371" customFormat="1" ht="15" hidden="1">
      <c r="A30" s="77" t="s">
        <v>62</v>
      </c>
      <c r="B30" s="169"/>
      <c r="C30" s="25"/>
      <c r="D30" s="319">
        <f t="shared" si="1"/>
        <v>0</v>
      </c>
      <c r="E30" s="96"/>
      <c r="F30" s="75" t="e">
        <f t="shared" si="2"/>
        <v>#DIV/0!</v>
      </c>
      <c r="G30" s="75"/>
      <c r="H30" s="103">
        <f t="shared" si="0"/>
        <v>0</v>
      </c>
      <c r="I30" s="170"/>
      <c r="J30" s="75"/>
      <c r="K30" s="214">
        <f t="shared" si="3"/>
        <v>0</v>
      </c>
      <c r="L30" s="74">
        <f t="shared" si="4"/>
      </c>
      <c r="M30" s="75">
        <f t="shared" si="5"/>
      </c>
      <c r="N30" s="97" t="e">
        <f t="shared" si="7"/>
        <v>#VALUE!</v>
      </c>
    </row>
    <row r="31" spans="1:14" s="371" customFormat="1" ht="15" hidden="1">
      <c r="A31" s="77" t="s">
        <v>23</v>
      </c>
      <c r="B31" s="169"/>
      <c r="C31" s="25"/>
      <c r="D31" s="319">
        <f t="shared" si="1"/>
        <v>0</v>
      </c>
      <c r="E31" s="96"/>
      <c r="F31" s="75" t="e">
        <f t="shared" si="2"/>
        <v>#DIV/0!</v>
      </c>
      <c r="G31" s="75"/>
      <c r="H31" s="103">
        <f t="shared" si="0"/>
        <v>0</v>
      </c>
      <c r="I31" s="170"/>
      <c r="J31" s="75"/>
      <c r="K31" s="214">
        <f t="shared" si="3"/>
        <v>0</v>
      </c>
      <c r="L31" s="74">
        <f t="shared" si="4"/>
      </c>
      <c r="M31" s="75">
        <f t="shared" si="5"/>
      </c>
      <c r="N31" s="97" t="e">
        <f t="shared" si="7"/>
        <v>#VALUE!</v>
      </c>
    </row>
    <row r="32" spans="1:14" s="371" customFormat="1" ht="15" hidden="1">
      <c r="A32" s="77" t="s">
        <v>24</v>
      </c>
      <c r="B32" s="169"/>
      <c r="C32" s="25"/>
      <c r="D32" s="319">
        <f t="shared" si="1"/>
        <v>0</v>
      </c>
      <c r="E32" s="96"/>
      <c r="F32" s="75" t="e">
        <f t="shared" si="2"/>
        <v>#DIV/0!</v>
      </c>
      <c r="G32" s="75"/>
      <c r="H32" s="103">
        <f t="shared" si="0"/>
        <v>0</v>
      </c>
      <c r="I32" s="170"/>
      <c r="J32" s="75"/>
      <c r="K32" s="214">
        <f t="shared" si="3"/>
        <v>0</v>
      </c>
      <c r="L32" s="74">
        <f t="shared" si="4"/>
      </c>
      <c r="M32" s="75">
        <f t="shared" si="5"/>
      </c>
      <c r="N32" s="103" t="e">
        <f t="shared" si="7"/>
        <v>#VALUE!</v>
      </c>
    </row>
    <row r="33" spans="1:14" s="371" customFormat="1" ht="15" hidden="1">
      <c r="A33" s="77" t="s">
        <v>25</v>
      </c>
      <c r="B33" s="169"/>
      <c r="C33" s="25"/>
      <c r="D33" s="319">
        <f t="shared" si="1"/>
        <v>0</v>
      </c>
      <c r="E33" s="96"/>
      <c r="F33" s="75" t="e">
        <f t="shared" si="2"/>
        <v>#DIV/0!</v>
      </c>
      <c r="G33" s="75"/>
      <c r="H33" s="103">
        <f t="shared" si="0"/>
        <v>0</v>
      </c>
      <c r="I33" s="170"/>
      <c r="J33" s="75"/>
      <c r="K33" s="214">
        <f t="shared" si="3"/>
        <v>0</v>
      </c>
      <c r="L33" s="74">
        <f t="shared" si="4"/>
      </c>
      <c r="M33" s="75">
        <f t="shared" si="5"/>
      </c>
      <c r="N33" s="97" t="s">
        <v>100</v>
      </c>
    </row>
    <row r="34" spans="1:14" s="371" customFormat="1" ht="15" hidden="1">
      <c r="A34" s="77" t="s">
        <v>26</v>
      </c>
      <c r="B34" s="169"/>
      <c r="C34" s="25"/>
      <c r="D34" s="319">
        <f t="shared" si="1"/>
        <v>0</v>
      </c>
      <c r="E34" s="96"/>
      <c r="F34" s="75" t="e">
        <f t="shared" si="2"/>
        <v>#DIV/0!</v>
      </c>
      <c r="G34" s="75"/>
      <c r="H34" s="103">
        <f t="shared" si="0"/>
        <v>0</v>
      </c>
      <c r="I34" s="170"/>
      <c r="J34" s="75"/>
      <c r="K34" s="214">
        <f t="shared" si="3"/>
        <v>0</v>
      </c>
      <c r="L34" s="74">
        <f t="shared" si="4"/>
      </c>
      <c r="M34" s="75">
        <f t="shared" si="5"/>
      </c>
      <c r="N34" s="97" t="s">
        <v>100</v>
      </c>
    </row>
    <row r="35" spans="1:14" s="371" customFormat="1" ht="15" hidden="1">
      <c r="A35" s="77" t="s">
        <v>27</v>
      </c>
      <c r="B35" s="169"/>
      <c r="C35" s="25"/>
      <c r="D35" s="319">
        <f t="shared" si="1"/>
        <v>0</v>
      </c>
      <c r="E35" s="96"/>
      <c r="F35" s="75" t="e">
        <f t="shared" si="2"/>
        <v>#DIV/0!</v>
      </c>
      <c r="G35" s="75"/>
      <c r="H35" s="103">
        <f t="shared" si="0"/>
        <v>0</v>
      </c>
      <c r="I35" s="170"/>
      <c r="J35" s="75"/>
      <c r="K35" s="214">
        <f t="shared" si="3"/>
        <v>0</v>
      </c>
      <c r="L35" s="74">
        <f t="shared" si="4"/>
      </c>
      <c r="M35" s="75">
        <f t="shared" si="5"/>
      </c>
      <c r="N35" s="97" t="s">
        <v>100</v>
      </c>
    </row>
    <row r="36" spans="1:14" s="371" customFormat="1" ht="15" hidden="1">
      <c r="A36" s="77" t="s">
        <v>28</v>
      </c>
      <c r="B36" s="169"/>
      <c r="C36" s="25"/>
      <c r="D36" s="319">
        <f t="shared" si="1"/>
        <v>0</v>
      </c>
      <c r="E36" s="96"/>
      <c r="F36" s="75" t="e">
        <f t="shared" si="2"/>
        <v>#DIV/0!</v>
      </c>
      <c r="G36" s="75"/>
      <c r="H36" s="103">
        <f t="shared" si="0"/>
        <v>0</v>
      </c>
      <c r="I36" s="170"/>
      <c r="J36" s="75"/>
      <c r="K36" s="214">
        <f t="shared" si="3"/>
        <v>0</v>
      </c>
      <c r="L36" s="74">
        <f t="shared" si="4"/>
      </c>
      <c r="M36" s="75">
        <f t="shared" si="5"/>
      </c>
      <c r="N36" s="97" t="s">
        <v>100</v>
      </c>
    </row>
    <row r="37" spans="1:16" s="46" customFormat="1" ht="15.75">
      <c r="A37" s="165" t="s">
        <v>93</v>
      </c>
      <c r="B37" s="168">
        <v>1875.108</v>
      </c>
      <c r="C37" s="24">
        <f>SUM(C38:C44)</f>
        <v>2.172</v>
      </c>
      <c r="D37" s="318">
        <f t="shared" si="1"/>
        <v>1872.936</v>
      </c>
      <c r="E37" s="175">
        <f>SUM(E38:E45)</f>
        <v>1600.0974</v>
      </c>
      <c r="F37" s="41">
        <f t="shared" si="2"/>
        <v>85.43257217545074</v>
      </c>
      <c r="G37" s="67">
        <v>1687.917</v>
      </c>
      <c r="H37" s="69">
        <f t="shared" si="0"/>
        <v>-87.81959999999981</v>
      </c>
      <c r="I37" s="168">
        <f>SUM(I38:I45)</f>
        <v>2960.8292</v>
      </c>
      <c r="J37" s="67">
        <v>3317.5</v>
      </c>
      <c r="K37" s="112">
        <f>I37-J37</f>
        <v>-356.6707999999999</v>
      </c>
      <c r="L37" s="44">
        <f>IF(E37&gt;0,I37/E37*10,"")</f>
        <v>18.504056065587008</v>
      </c>
      <c r="M37" s="41">
        <f>IF(G37&gt;0,J37/G37*10,"")</f>
        <v>19.654402438034573</v>
      </c>
      <c r="N37" s="102">
        <f>L37-M37</f>
        <v>-1.150346372447565</v>
      </c>
      <c r="O37" s="95"/>
      <c r="P37" s="95"/>
    </row>
    <row r="38" spans="1:14" s="371" customFormat="1" ht="15">
      <c r="A38" s="77" t="s">
        <v>63</v>
      </c>
      <c r="B38" s="169">
        <v>47.161</v>
      </c>
      <c r="C38" s="25">
        <v>0.672</v>
      </c>
      <c r="D38" s="319">
        <f t="shared" si="1"/>
        <v>46.489000000000004</v>
      </c>
      <c r="E38" s="96">
        <v>46.489000000000004</v>
      </c>
      <c r="F38" s="75">
        <f t="shared" si="2"/>
        <v>100</v>
      </c>
      <c r="G38" s="68">
        <v>55.2</v>
      </c>
      <c r="H38" s="97">
        <f t="shared" si="0"/>
        <v>-8.710999999999999</v>
      </c>
      <c r="I38" s="169">
        <v>77</v>
      </c>
      <c r="J38" s="68">
        <v>94.5</v>
      </c>
      <c r="K38" s="214">
        <f t="shared" si="3"/>
        <v>-17.5</v>
      </c>
      <c r="L38" s="74">
        <f t="shared" si="4"/>
        <v>16.563057927681815</v>
      </c>
      <c r="M38" s="75">
        <f t="shared" si="5"/>
        <v>17.119565217391305</v>
      </c>
      <c r="N38" s="97">
        <f aca="true" t="shared" si="8" ref="N38:N101">L38-M38</f>
        <v>-0.55650728970949</v>
      </c>
    </row>
    <row r="39" spans="1:14" s="371" customFormat="1" ht="15">
      <c r="A39" s="77" t="s">
        <v>67</v>
      </c>
      <c r="B39" s="169">
        <v>6.633</v>
      </c>
      <c r="C39" s="25"/>
      <c r="D39" s="319">
        <f t="shared" si="1"/>
        <v>6.633</v>
      </c>
      <c r="E39" s="96">
        <v>6.63</v>
      </c>
      <c r="F39" s="75">
        <f t="shared" si="2"/>
        <v>99.95477159656264</v>
      </c>
      <c r="G39" s="68">
        <v>3.617</v>
      </c>
      <c r="H39" s="97">
        <f t="shared" si="0"/>
        <v>3.013</v>
      </c>
      <c r="I39" s="169">
        <v>6.57</v>
      </c>
      <c r="J39" s="68">
        <v>3.2</v>
      </c>
      <c r="K39" s="214">
        <f t="shared" si="3"/>
        <v>3.37</v>
      </c>
      <c r="L39" s="74">
        <f t="shared" si="4"/>
        <v>9.90950226244344</v>
      </c>
      <c r="M39" s="75">
        <f t="shared" si="5"/>
        <v>8.847110865358033</v>
      </c>
      <c r="N39" s="97">
        <f t="shared" si="8"/>
        <v>1.0623913970854062</v>
      </c>
    </row>
    <row r="40" spans="1:14" s="49" customFormat="1" ht="15">
      <c r="A40" s="166" t="s">
        <v>101</v>
      </c>
      <c r="B40" s="171">
        <v>117.067</v>
      </c>
      <c r="C40" s="26"/>
      <c r="D40" s="319">
        <f t="shared" si="1"/>
        <v>117.067</v>
      </c>
      <c r="E40" s="176">
        <v>114.5784</v>
      </c>
      <c r="F40" s="75">
        <f t="shared" si="2"/>
        <v>97.87420878642146</v>
      </c>
      <c r="G40" s="99">
        <v>109.7</v>
      </c>
      <c r="H40" s="100">
        <f>E40-G40</f>
        <v>4.878399999999999</v>
      </c>
      <c r="I40" s="171">
        <v>119.9592</v>
      </c>
      <c r="J40" s="99">
        <v>161.5</v>
      </c>
      <c r="K40" s="215">
        <f>I40-J40</f>
        <v>-41.540800000000004</v>
      </c>
      <c r="L40" s="74">
        <f t="shared" si="4"/>
        <v>10.469617310068912</v>
      </c>
      <c r="M40" s="75">
        <f t="shared" si="5"/>
        <v>14.72196900638104</v>
      </c>
      <c r="N40" s="100">
        <f>L40-M40</f>
        <v>-4.252351696312127</v>
      </c>
    </row>
    <row r="41" spans="1:14" s="371" customFormat="1" ht="15">
      <c r="A41" s="77" t="s">
        <v>30</v>
      </c>
      <c r="B41" s="169">
        <v>422.05</v>
      </c>
      <c r="C41" s="25">
        <v>0.4</v>
      </c>
      <c r="D41" s="319">
        <f t="shared" si="1"/>
        <v>421.65000000000003</v>
      </c>
      <c r="E41" s="96">
        <v>418</v>
      </c>
      <c r="F41" s="75">
        <f t="shared" si="2"/>
        <v>99.13435313648759</v>
      </c>
      <c r="G41" s="68">
        <v>424.1</v>
      </c>
      <c r="H41" s="97">
        <f>E41-G41</f>
        <v>-6.100000000000023</v>
      </c>
      <c r="I41" s="169">
        <v>1064</v>
      </c>
      <c r="J41" s="68">
        <v>1090.1</v>
      </c>
      <c r="K41" s="215">
        <f>I41-J41</f>
        <v>-26.09999999999991</v>
      </c>
      <c r="L41" s="74">
        <f t="shared" si="4"/>
        <v>25.454545454545453</v>
      </c>
      <c r="M41" s="75">
        <f t="shared" si="5"/>
        <v>25.703843433152556</v>
      </c>
      <c r="N41" s="97">
        <f t="shared" si="8"/>
        <v>-0.24929797860710323</v>
      </c>
    </row>
    <row r="42" spans="1:14" s="371" customFormat="1" ht="15" hidden="1">
      <c r="A42" s="77" t="s">
        <v>31</v>
      </c>
      <c r="B42" s="169"/>
      <c r="C42" s="25"/>
      <c r="D42" s="319">
        <f t="shared" si="1"/>
        <v>0</v>
      </c>
      <c r="E42" s="96"/>
      <c r="F42" s="75" t="e">
        <f t="shared" si="2"/>
        <v>#DIV/0!</v>
      </c>
      <c r="G42" s="68"/>
      <c r="H42" s="97">
        <f t="shared" si="0"/>
        <v>0</v>
      </c>
      <c r="I42" s="169"/>
      <c r="J42" s="68"/>
      <c r="K42" s="214">
        <f>I42-J42</f>
        <v>0</v>
      </c>
      <c r="L42" s="74">
        <f t="shared" si="4"/>
      </c>
      <c r="M42" s="75">
        <f t="shared" si="5"/>
      </c>
      <c r="N42" s="97" t="e">
        <f t="shared" si="8"/>
        <v>#VALUE!</v>
      </c>
    </row>
    <row r="43" spans="1:14" s="371" customFormat="1" ht="15">
      <c r="A43" s="77" t="s">
        <v>32</v>
      </c>
      <c r="B43" s="169">
        <v>588.786</v>
      </c>
      <c r="C43" s="25"/>
      <c r="D43" s="319">
        <f t="shared" si="1"/>
        <v>588.786</v>
      </c>
      <c r="E43" s="96">
        <v>369.2</v>
      </c>
      <c r="F43" s="75">
        <f t="shared" si="2"/>
        <v>62.70529530253776</v>
      </c>
      <c r="G43" s="68">
        <v>521.2</v>
      </c>
      <c r="H43" s="97">
        <f t="shared" si="0"/>
        <v>-152.00000000000006</v>
      </c>
      <c r="I43" s="169">
        <v>476.5</v>
      </c>
      <c r="J43" s="68">
        <v>766.8</v>
      </c>
      <c r="K43" s="214">
        <f t="shared" si="3"/>
        <v>-290.29999999999995</v>
      </c>
      <c r="L43" s="74">
        <f t="shared" si="4"/>
        <v>12.906283856988082</v>
      </c>
      <c r="M43" s="75">
        <f t="shared" si="5"/>
        <v>14.712202609363006</v>
      </c>
      <c r="N43" s="97">
        <f t="shared" si="8"/>
        <v>-1.8059187523749234</v>
      </c>
    </row>
    <row r="44" spans="1:14" s="371" customFormat="1" ht="15">
      <c r="A44" s="77" t="s">
        <v>33</v>
      </c>
      <c r="B44" s="169">
        <v>693.411</v>
      </c>
      <c r="C44" s="25">
        <v>1.1</v>
      </c>
      <c r="D44" s="319">
        <f t="shared" si="1"/>
        <v>692.3109999999999</v>
      </c>
      <c r="E44" s="96">
        <v>645.2</v>
      </c>
      <c r="F44" s="75">
        <f t="shared" si="2"/>
        <v>93.19511029002862</v>
      </c>
      <c r="G44" s="68">
        <v>574.1</v>
      </c>
      <c r="H44" s="97">
        <f t="shared" si="0"/>
        <v>71.10000000000002</v>
      </c>
      <c r="I44" s="169">
        <v>1216.8</v>
      </c>
      <c r="J44" s="68">
        <v>1201.4</v>
      </c>
      <c r="K44" s="214">
        <f t="shared" si="3"/>
        <v>15.399999999999864</v>
      </c>
      <c r="L44" s="74">
        <f t="shared" si="4"/>
        <v>18.859268443893363</v>
      </c>
      <c r="M44" s="75">
        <f t="shared" si="5"/>
        <v>20.926667827904545</v>
      </c>
      <c r="N44" s="97">
        <f t="shared" si="8"/>
        <v>-2.067399384011182</v>
      </c>
    </row>
    <row r="45" spans="1:14" s="371" customFormat="1" ht="15" hidden="1">
      <c r="A45" s="77" t="s">
        <v>102</v>
      </c>
      <c r="B45" s="169">
        <v>0</v>
      </c>
      <c r="C45" s="25"/>
      <c r="D45" s="319">
        <f t="shared" si="1"/>
        <v>0</v>
      </c>
      <c r="E45" s="96"/>
      <c r="F45" s="75" t="e">
        <f t="shared" si="2"/>
        <v>#DIV/0!</v>
      </c>
      <c r="G45" s="68"/>
      <c r="H45" s="97">
        <f t="shared" si="0"/>
        <v>0</v>
      </c>
      <c r="I45" s="169"/>
      <c r="J45" s="68"/>
      <c r="K45" s="214"/>
      <c r="L45" s="74">
        <f t="shared" si="4"/>
      </c>
      <c r="M45" s="75">
        <f t="shared" si="5"/>
      </c>
      <c r="N45" s="97" t="e">
        <f>L45-M45</f>
        <v>#VALUE!</v>
      </c>
    </row>
    <row r="46" spans="1:14" s="46" customFormat="1" ht="15.75">
      <c r="A46" s="165" t="s">
        <v>98</v>
      </c>
      <c r="B46" s="168">
        <v>402.809</v>
      </c>
      <c r="C46" s="27">
        <f>SUM(C47:C53)</f>
        <v>20.011000000000003</v>
      </c>
      <c r="D46" s="318">
        <f t="shared" si="1"/>
        <v>382.798</v>
      </c>
      <c r="E46" s="177">
        <f>SUM(E47:E53)</f>
        <v>378.592</v>
      </c>
      <c r="F46" s="41">
        <f t="shared" si="2"/>
        <v>98.90124817789017</v>
      </c>
      <c r="G46" s="101">
        <v>329.56199999999995</v>
      </c>
      <c r="H46" s="69">
        <f t="shared" si="0"/>
        <v>49.03000000000003</v>
      </c>
      <c r="I46" s="172">
        <f>SUM(I47:I53)</f>
        <v>722.552</v>
      </c>
      <c r="J46" s="101">
        <v>627.6999999999999</v>
      </c>
      <c r="K46" s="112">
        <f>I46-J46</f>
        <v>94.85200000000009</v>
      </c>
      <c r="L46" s="44">
        <f>IF(E46&gt;0,I46/E46*10,"")</f>
        <v>19.085242160426002</v>
      </c>
      <c r="M46" s="41">
        <f>IF(G46&gt;0,J46/G46*10,"")</f>
        <v>19.04649201060802</v>
      </c>
      <c r="N46" s="102">
        <f t="shared" si="8"/>
        <v>0.038750149817982305</v>
      </c>
    </row>
    <row r="47" spans="1:16" s="371" customFormat="1" ht="15">
      <c r="A47" s="77" t="s">
        <v>64</v>
      </c>
      <c r="B47" s="169">
        <v>8.052</v>
      </c>
      <c r="C47" s="25"/>
      <c r="D47" s="319">
        <f t="shared" si="1"/>
        <v>8.052</v>
      </c>
      <c r="E47" s="96">
        <v>8.052</v>
      </c>
      <c r="F47" s="75">
        <f t="shared" si="2"/>
        <v>100</v>
      </c>
      <c r="G47" s="68">
        <v>7.4</v>
      </c>
      <c r="H47" s="97">
        <f t="shared" si="0"/>
        <v>0.6519999999999992</v>
      </c>
      <c r="I47" s="169">
        <v>10.2</v>
      </c>
      <c r="J47" s="68">
        <v>9.6</v>
      </c>
      <c r="K47" s="214">
        <f t="shared" si="3"/>
        <v>0.5999999999999996</v>
      </c>
      <c r="L47" s="74">
        <f t="shared" si="4"/>
        <v>12.667660208643813</v>
      </c>
      <c r="M47" s="75">
        <f t="shared" si="5"/>
        <v>12.972972972972972</v>
      </c>
      <c r="N47" s="103">
        <f t="shared" si="8"/>
        <v>-0.3053127643291589</v>
      </c>
      <c r="P47" s="371">
        <f>O47*E47/10</f>
        <v>0</v>
      </c>
    </row>
    <row r="48" spans="1:14" s="371" customFormat="1" ht="15">
      <c r="A48" s="77" t="s">
        <v>65</v>
      </c>
      <c r="B48" s="169">
        <v>8.192</v>
      </c>
      <c r="C48" s="25">
        <v>4.993</v>
      </c>
      <c r="D48" s="319">
        <f t="shared" si="1"/>
        <v>3.199</v>
      </c>
      <c r="E48" s="96">
        <v>1.4</v>
      </c>
      <c r="F48" s="75">
        <f t="shared" si="2"/>
        <v>43.7636761487965</v>
      </c>
      <c r="G48" s="68">
        <v>4.5</v>
      </c>
      <c r="H48" s="97">
        <f t="shared" si="0"/>
        <v>-3.1</v>
      </c>
      <c r="I48" s="169">
        <v>1.5</v>
      </c>
      <c r="J48" s="68">
        <v>4.2</v>
      </c>
      <c r="K48" s="214">
        <f t="shared" si="3"/>
        <v>-2.7</v>
      </c>
      <c r="L48" s="74">
        <f t="shared" si="4"/>
        <v>10.714285714285714</v>
      </c>
      <c r="M48" s="75">
        <f t="shared" si="5"/>
        <v>9.333333333333334</v>
      </c>
      <c r="N48" s="103">
        <f t="shared" si="8"/>
        <v>1.3809523809523796</v>
      </c>
    </row>
    <row r="49" spans="1:14" s="371" customFormat="1" ht="15">
      <c r="A49" s="77" t="s">
        <v>66</v>
      </c>
      <c r="B49" s="169">
        <v>19.049</v>
      </c>
      <c r="C49" s="25"/>
      <c r="D49" s="319">
        <f t="shared" si="1"/>
        <v>19.049</v>
      </c>
      <c r="E49" s="96">
        <v>17.7</v>
      </c>
      <c r="F49" s="75">
        <f t="shared" si="2"/>
        <v>92.91826342590163</v>
      </c>
      <c r="G49" s="68">
        <v>20.4</v>
      </c>
      <c r="H49" s="97">
        <f t="shared" si="0"/>
        <v>-2.6999999999999993</v>
      </c>
      <c r="I49" s="169">
        <v>27.8</v>
      </c>
      <c r="J49" s="68">
        <v>40.1</v>
      </c>
      <c r="K49" s="214">
        <f>I49-J49</f>
        <v>-12.3</v>
      </c>
      <c r="L49" s="74">
        <f t="shared" si="4"/>
        <v>15.706214689265538</v>
      </c>
      <c r="M49" s="75">
        <f t="shared" si="5"/>
        <v>19.65686274509804</v>
      </c>
      <c r="N49" s="103">
        <f t="shared" si="8"/>
        <v>-3.9506480558325006</v>
      </c>
    </row>
    <row r="50" spans="1:14" s="371" customFormat="1" ht="15">
      <c r="A50" s="77" t="s">
        <v>29</v>
      </c>
      <c r="B50" s="169">
        <v>8.482</v>
      </c>
      <c r="C50" s="25">
        <v>0.218</v>
      </c>
      <c r="D50" s="319">
        <f t="shared" si="1"/>
        <v>8.264</v>
      </c>
      <c r="E50" s="96">
        <v>8.264</v>
      </c>
      <c r="F50" s="75">
        <f t="shared" si="2"/>
        <v>100</v>
      </c>
      <c r="G50" s="68">
        <v>15.253</v>
      </c>
      <c r="H50" s="97">
        <f t="shared" si="0"/>
        <v>-6.989000000000001</v>
      </c>
      <c r="I50" s="169">
        <v>15.993</v>
      </c>
      <c r="J50" s="68">
        <v>21.8</v>
      </c>
      <c r="K50" s="214">
        <f>I50-J50</f>
        <v>-5.807</v>
      </c>
      <c r="L50" s="74">
        <f t="shared" si="4"/>
        <v>19.352613746369798</v>
      </c>
      <c r="M50" s="75">
        <f t="shared" si="5"/>
        <v>14.292270373041369</v>
      </c>
      <c r="N50" s="103">
        <f t="shared" si="8"/>
        <v>5.060343373328429</v>
      </c>
    </row>
    <row r="51" spans="1:14" s="371" customFormat="1" ht="15">
      <c r="A51" s="77" t="s">
        <v>68</v>
      </c>
      <c r="B51" s="169">
        <v>5.058</v>
      </c>
      <c r="C51" s="25"/>
      <c r="D51" s="319">
        <f t="shared" si="1"/>
        <v>5.058</v>
      </c>
      <c r="E51" s="96">
        <v>4</v>
      </c>
      <c r="F51" s="75">
        <f t="shared" si="2"/>
        <v>79.08264136022144</v>
      </c>
      <c r="G51" s="68">
        <v>3.109</v>
      </c>
      <c r="H51" s="97">
        <f t="shared" si="0"/>
        <v>0.891</v>
      </c>
      <c r="I51" s="169">
        <v>3.1</v>
      </c>
      <c r="J51" s="68">
        <v>4.3</v>
      </c>
      <c r="K51" s="214">
        <f>I51-J51</f>
        <v>-1.1999999999999997</v>
      </c>
      <c r="L51" s="74">
        <f t="shared" si="4"/>
        <v>7.75</v>
      </c>
      <c r="M51" s="75">
        <f t="shared" si="5"/>
        <v>13.8308137664844</v>
      </c>
      <c r="N51" s="103">
        <f t="shared" si="8"/>
        <v>-6.0808137664844</v>
      </c>
    </row>
    <row r="52" spans="1:14" s="371" customFormat="1" ht="15">
      <c r="A52" s="77" t="s">
        <v>69</v>
      </c>
      <c r="B52" s="169">
        <v>31.71</v>
      </c>
      <c r="C52" s="25">
        <v>14.8</v>
      </c>
      <c r="D52" s="319">
        <f t="shared" si="1"/>
        <v>16.91</v>
      </c>
      <c r="E52" s="96">
        <v>16.91</v>
      </c>
      <c r="F52" s="75">
        <f t="shared" si="2"/>
        <v>100</v>
      </c>
      <c r="G52" s="68">
        <v>12.5</v>
      </c>
      <c r="H52" s="97">
        <f t="shared" si="0"/>
        <v>4.41</v>
      </c>
      <c r="I52" s="169">
        <v>16.059</v>
      </c>
      <c r="J52" s="68">
        <v>14.9</v>
      </c>
      <c r="K52" s="214">
        <f>I52-J52</f>
        <v>1.1590000000000007</v>
      </c>
      <c r="L52" s="74">
        <f t="shared" si="4"/>
        <v>9.496747486694264</v>
      </c>
      <c r="M52" s="75">
        <f t="shared" si="5"/>
        <v>11.92</v>
      </c>
      <c r="N52" s="103">
        <f t="shared" si="8"/>
        <v>-2.4232525133057354</v>
      </c>
    </row>
    <row r="53" spans="1:14" s="371" customFormat="1" ht="15">
      <c r="A53" s="77" t="s">
        <v>95</v>
      </c>
      <c r="B53" s="169">
        <v>322.266</v>
      </c>
      <c r="C53" s="25"/>
      <c r="D53" s="319">
        <f t="shared" si="1"/>
        <v>322.266</v>
      </c>
      <c r="E53" s="96">
        <v>322.266</v>
      </c>
      <c r="F53" s="75">
        <f t="shared" si="2"/>
        <v>100</v>
      </c>
      <c r="G53" s="68">
        <v>266.4</v>
      </c>
      <c r="H53" s="97">
        <f t="shared" si="0"/>
        <v>55.86600000000004</v>
      </c>
      <c r="I53" s="169">
        <v>647.9</v>
      </c>
      <c r="J53" s="68">
        <v>532.8</v>
      </c>
      <c r="K53" s="214">
        <f>I53-J53</f>
        <v>115.10000000000002</v>
      </c>
      <c r="L53" s="74">
        <f t="shared" si="4"/>
        <v>20.104509938994497</v>
      </c>
      <c r="M53" s="75">
        <f t="shared" si="5"/>
        <v>20</v>
      </c>
      <c r="N53" s="103">
        <f>L53-M53</f>
        <v>0.10450993899449657</v>
      </c>
    </row>
    <row r="54" spans="1:14" s="46" customFormat="1" ht="15.75">
      <c r="A54" s="43" t="s">
        <v>34</v>
      </c>
      <c r="B54" s="168">
        <v>3458.526</v>
      </c>
      <c r="C54" s="28">
        <f>SUM(C55:C68)</f>
        <v>14.349999999999998</v>
      </c>
      <c r="D54" s="318">
        <f t="shared" si="1"/>
        <v>3444.176</v>
      </c>
      <c r="E54" s="44">
        <f>SUM(E55:E68)</f>
        <v>2293.629</v>
      </c>
      <c r="F54" s="41">
        <f t="shared" si="2"/>
        <v>66.59441910053377</v>
      </c>
      <c r="G54" s="41">
        <v>3163.881</v>
      </c>
      <c r="H54" s="69">
        <f t="shared" si="0"/>
        <v>-870.252</v>
      </c>
      <c r="I54" s="173">
        <f>SUM(I55:I68)</f>
        <v>2530.534</v>
      </c>
      <c r="J54" s="41">
        <v>3728.9</v>
      </c>
      <c r="K54" s="360">
        <f aca="true" t="shared" si="9" ref="K54:K75">I54-J54</f>
        <v>-1198.366</v>
      </c>
      <c r="L54" s="44">
        <f t="shared" si="4"/>
        <v>11.03288282455445</v>
      </c>
      <c r="M54" s="41">
        <f>IF(G54&gt;0,J54/G54*10,"")</f>
        <v>11.785841502888383</v>
      </c>
      <c r="N54" s="133">
        <f t="shared" si="8"/>
        <v>-0.7529586783339326</v>
      </c>
    </row>
    <row r="55" spans="1:14" s="371" customFormat="1" ht="15">
      <c r="A55" s="72" t="s">
        <v>70</v>
      </c>
      <c r="B55" s="169">
        <v>235.43</v>
      </c>
      <c r="C55" s="25">
        <v>3.9</v>
      </c>
      <c r="D55" s="319">
        <f t="shared" si="1"/>
        <v>231.53</v>
      </c>
      <c r="E55" s="74">
        <v>204</v>
      </c>
      <c r="F55" s="75">
        <f t="shared" si="2"/>
        <v>88.10953224204206</v>
      </c>
      <c r="G55" s="75">
        <v>212</v>
      </c>
      <c r="H55" s="97">
        <f t="shared" si="0"/>
        <v>-8</v>
      </c>
      <c r="I55" s="170">
        <v>243.1</v>
      </c>
      <c r="J55" s="75">
        <v>237.8</v>
      </c>
      <c r="K55" s="214">
        <f>I55-J55</f>
        <v>5.299999999999983</v>
      </c>
      <c r="L55" s="74">
        <f t="shared" si="4"/>
        <v>11.916666666666666</v>
      </c>
      <c r="M55" s="75">
        <f t="shared" si="5"/>
        <v>11.216981132075471</v>
      </c>
      <c r="N55" s="129">
        <f t="shared" si="8"/>
        <v>0.699685534591195</v>
      </c>
    </row>
    <row r="56" spans="1:14" s="371" customFormat="1" ht="15" hidden="1">
      <c r="A56" s="72" t="s">
        <v>71</v>
      </c>
      <c r="B56" s="169"/>
      <c r="C56" s="25"/>
      <c r="D56" s="319">
        <f t="shared" si="1"/>
        <v>0</v>
      </c>
      <c r="E56" s="74"/>
      <c r="F56" s="75" t="e">
        <f t="shared" si="2"/>
        <v>#DIV/0!</v>
      </c>
      <c r="G56" s="75"/>
      <c r="H56" s="97">
        <f t="shared" si="0"/>
        <v>0</v>
      </c>
      <c r="I56" s="170"/>
      <c r="J56" s="75"/>
      <c r="K56" s="214">
        <f t="shared" si="9"/>
        <v>0</v>
      </c>
      <c r="L56" s="74">
        <f t="shared" si="4"/>
      </c>
      <c r="M56" s="75">
        <f t="shared" si="5"/>
      </c>
      <c r="N56" s="129" t="e">
        <f t="shared" si="8"/>
        <v>#VALUE!</v>
      </c>
    </row>
    <row r="57" spans="1:14" s="371" customFormat="1" ht="15">
      <c r="A57" s="72" t="s">
        <v>72</v>
      </c>
      <c r="B57" s="169">
        <v>4.494</v>
      </c>
      <c r="C57" s="25"/>
      <c r="D57" s="319">
        <f t="shared" si="1"/>
        <v>4.494</v>
      </c>
      <c r="E57" s="74">
        <v>1.687</v>
      </c>
      <c r="F57" s="75">
        <f t="shared" si="2"/>
        <v>37.53894080996885</v>
      </c>
      <c r="G57" s="75">
        <v>5.181</v>
      </c>
      <c r="H57" s="97">
        <f t="shared" si="0"/>
        <v>-3.4939999999999998</v>
      </c>
      <c r="I57" s="170">
        <v>2.145</v>
      </c>
      <c r="J57" s="75">
        <v>7.8</v>
      </c>
      <c r="K57" s="214">
        <f t="shared" si="9"/>
        <v>-5.654999999999999</v>
      </c>
      <c r="L57" s="74">
        <f t="shared" si="4"/>
        <v>12.714878482513337</v>
      </c>
      <c r="M57" s="75">
        <f t="shared" si="5"/>
        <v>15.055008685581935</v>
      </c>
      <c r="N57" s="129">
        <f t="shared" si="8"/>
        <v>-2.3401302030685986</v>
      </c>
    </row>
    <row r="58" spans="1:14" s="371" customFormat="1" ht="15">
      <c r="A58" s="72" t="s">
        <v>73</v>
      </c>
      <c r="B58" s="169">
        <v>130.756</v>
      </c>
      <c r="C58" s="25"/>
      <c r="D58" s="319">
        <f t="shared" si="1"/>
        <v>130.756</v>
      </c>
      <c r="E58" s="74">
        <v>81.3</v>
      </c>
      <c r="F58" s="75">
        <f t="shared" si="2"/>
        <v>62.17687907247086</v>
      </c>
      <c r="G58" s="75">
        <v>110.3</v>
      </c>
      <c r="H58" s="97">
        <f t="shared" si="0"/>
        <v>-29</v>
      </c>
      <c r="I58" s="170">
        <v>117.4</v>
      </c>
      <c r="J58" s="75">
        <v>137.8</v>
      </c>
      <c r="K58" s="214">
        <f t="shared" si="9"/>
        <v>-20.400000000000006</v>
      </c>
      <c r="L58" s="74">
        <f t="shared" si="4"/>
        <v>14.440344403444037</v>
      </c>
      <c r="M58" s="75">
        <f t="shared" si="5"/>
        <v>12.493200362647327</v>
      </c>
      <c r="N58" s="129">
        <f t="shared" si="8"/>
        <v>1.9471440407967098</v>
      </c>
    </row>
    <row r="59" spans="1:14" s="371" customFormat="1" ht="15" hidden="1">
      <c r="A59" s="72" t="s">
        <v>74</v>
      </c>
      <c r="B59" s="169">
        <v>0</v>
      </c>
      <c r="C59" s="25"/>
      <c r="D59" s="319">
        <f t="shared" si="1"/>
        <v>0</v>
      </c>
      <c r="E59" s="74"/>
      <c r="F59" s="75" t="e">
        <f t="shared" si="2"/>
        <v>#DIV/0!</v>
      </c>
      <c r="G59" s="75"/>
      <c r="H59" s="97">
        <f t="shared" si="0"/>
        <v>0</v>
      </c>
      <c r="I59" s="170"/>
      <c r="J59" s="75"/>
      <c r="K59" s="214">
        <f t="shared" si="9"/>
        <v>0</v>
      </c>
      <c r="L59" s="74">
        <f t="shared" si="4"/>
      </c>
      <c r="M59" s="75">
        <f t="shared" si="5"/>
      </c>
      <c r="N59" s="129" t="e">
        <f t="shared" si="8"/>
        <v>#VALUE!</v>
      </c>
    </row>
    <row r="60" spans="1:14" s="371" customFormat="1" ht="15">
      <c r="A60" s="72" t="s">
        <v>35</v>
      </c>
      <c r="B60" s="169">
        <v>6.861</v>
      </c>
      <c r="C60" s="25">
        <v>0.7</v>
      </c>
      <c r="D60" s="319">
        <f t="shared" si="1"/>
        <v>6.161</v>
      </c>
      <c r="E60" s="74">
        <v>0.6</v>
      </c>
      <c r="F60" s="75">
        <f t="shared" si="2"/>
        <v>9.738678785911379</v>
      </c>
      <c r="G60" s="75">
        <v>4.2</v>
      </c>
      <c r="H60" s="97">
        <f t="shared" si="0"/>
        <v>-3.6</v>
      </c>
      <c r="I60" s="170">
        <v>0.8</v>
      </c>
      <c r="J60" s="75">
        <v>5.9</v>
      </c>
      <c r="K60" s="214">
        <f t="shared" si="9"/>
        <v>-5.1000000000000005</v>
      </c>
      <c r="L60" s="74">
        <f t="shared" si="4"/>
        <v>13.333333333333336</v>
      </c>
      <c r="M60" s="75">
        <f t="shared" si="5"/>
        <v>14.04761904761905</v>
      </c>
      <c r="N60" s="129">
        <f t="shared" si="8"/>
        <v>-0.7142857142857135</v>
      </c>
    </row>
    <row r="61" spans="1:14" s="371" customFormat="1" ht="15" hidden="1">
      <c r="A61" s="72" t="s">
        <v>94</v>
      </c>
      <c r="B61" s="169"/>
      <c r="C61" s="25"/>
      <c r="D61" s="319">
        <f t="shared" si="1"/>
        <v>0</v>
      </c>
      <c r="E61" s="74"/>
      <c r="F61" s="75" t="e">
        <f t="shared" si="2"/>
        <v>#DIV/0!</v>
      </c>
      <c r="G61" s="75"/>
      <c r="H61" s="97">
        <f>E61-G61</f>
        <v>0</v>
      </c>
      <c r="I61" s="170"/>
      <c r="J61" s="75"/>
      <c r="K61" s="214">
        <f t="shared" si="9"/>
        <v>0</v>
      </c>
      <c r="L61" s="74">
        <f t="shared" si="4"/>
      </c>
      <c r="M61" s="75">
        <f t="shared" si="5"/>
      </c>
      <c r="N61" s="129" t="e">
        <f>L61-M61</f>
        <v>#VALUE!</v>
      </c>
    </row>
    <row r="62" spans="1:14" s="371" customFormat="1" ht="15" hidden="1">
      <c r="A62" s="72" t="s">
        <v>36</v>
      </c>
      <c r="B62" s="169">
        <v>999999999</v>
      </c>
      <c r="C62" s="25"/>
      <c r="D62" s="319">
        <f t="shared" si="1"/>
        <v>999999999</v>
      </c>
      <c r="E62" s="74"/>
      <c r="F62" s="75">
        <f t="shared" si="2"/>
        <v>0</v>
      </c>
      <c r="G62" s="75"/>
      <c r="H62" s="97">
        <f t="shared" si="0"/>
        <v>0</v>
      </c>
      <c r="I62" s="170"/>
      <c r="J62" s="75"/>
      <c r="K62" s="214">
        <f t="shared" si="9"/>
        <v>0</v>
      </c>
      <c r="L62" s="74">
        <f t="shared" si="4"/>
      </c>
      <c r="M62" s="75">
        <f t="shared" si="5"/>
      </c>
      <c r="N62" s="129" t="e">
        <f t="shared" si="8"/>
        <v>#VALUE!</v>
      </c>
    </row>
    <row r="63" spans="1:14" s="371" customFormat="1" ht="15">
      <c r="A63" s="72" t="s">
        <v>75</v>
      </c>
      <c r="B63" s="169">
        <v>27.237</v>
      </c>
      <c r="C63" s="25">
        <v>0.45</v>
      </c>
      <c r="D63" s="319">
        <f t="shared" si="1"/>
        <v>26.787</v>
      </c>
      <c r="E63" s="74">
        <v>6.2</v>
      </c>
      <c r="F63" s="75">
        <f t="shared" si="2"/>
        <v>23.14555567999403</v>
      </c>
      <c r="G63" s="75">
        <v>12</v>
      </c>
      <c r="H63" s="97">
        <f t="shared" si="0"/>
        <v>-5.8</v>
      </c>
      <c r="I63" s="170">
        <v>6</v>
      </c>
      <c r="J63" s="75">
        <v>10.2</v>
      </c>
      <c r="K63" s="214">
        <f t="shared" si="9"/>
        <v>-4.199999999999999</v>
      </c>
      <c r="L63" s="74">
        <f t="shared" si="4"/>
        <v>9.677419354838708</v>
      </c>
      <c r="M63" s="75">
        <f t="shared" si="5"/>
        <v>8.5</v>
      </c>
      <c r="N63" s="129">
        <f t="shared" si="8"/>
        <v>1.1774193548387082</v>
      </c>
    </row>
    <row r="64" spans="1:14" s="371" customFormat="1" ht="15">
      <c r="A64" s="72" t="s">
        <v>37</v>
      </c>
      <c r="B64" s="169">
        <v>848.903</v>
      </c>
      <c r="C64" s="25"/>
      <c r="D64" s="319">
        <f t="shared" si="1"/>
        <v>848.903</v>
      </c>
      <c r="E64" s="74">
        <v>643.9</v>
      </c>
      <c r="F64" s="75">
        <f t="shared" si="2"/>
        <v>75.85083336965471</v>
      </c>
      <c r="G64" s="75">
        <v>712.4</v>
      </c>
      <c r="H64" s="97">
        <f t="shared" si="0"/>
        <v>-68.5</v>
      </c>
      <c r="I64" s="170">
        <v>624.9</v>
      </c>
      <c r="J64" s="75">
        <v>678.2</v>
      </c>
      <c r="K64" s="214">
        <f t="shared" si="9"/>
        <v>-53.30000000000007</v>
      </c>
      <c r="L64" s="74">
        <f t="shared" si="4"/>
        <v>9.704923124708806</v>
      </c>
      <c r="M64" s="75">
        <f t="shared" si="5"/>
        <v>9.519932622122404</v>
      </c>
      <c r="N64" s="129">
        <f t="shared" si="8"/>
        <v>0.18499050258640182</v>
      </c>
    </row>
    <row r="65" spans="1:14" s="371" customFormat="1" ht="15">
      <c r="A65" s="72" t="s">
        <v>38</v>
      </c>
      <c r="B65" s="169">
        <v>271.882</v>
      </c>
      <c r="C65" s="25">
        <v>1.4</v>
      </c>
      <c r="D65" s="319">
        <f t="shared" si="1"/>
        <v>270.482</v>
      </c>
      <c r="E65" s="74">
        <v>129.5</v>
      </c>
      <c r="F65" s="75">
        <f t="shared" si="2"/>
        <v>47.877492772162284</v>
      </c>
      <c r="G65" s="75">
        <v>224.2</v>
      </c>
      <c r="H65" s="97">
        <f t="shared" si="0"/>
        <v>-94.69999999999999</v>
      </c>
      <c r="I65" s="170">
        <v>180</v>
      </c>
      <c r="J65" s="75">
        <v>362.6</v>
      </c>
      <c r="K65" s="214">
        <f t="shared" si="9"/>
        <v>-182.60000000000002</v>
      </c>
      <c r="L65" s="74">
        <f t="shared" si="4"/>
        <v>13.8996138996139</v>
      </c>
      <c r="M65" s="75">
        <f t="shared" si="5"/>
        <v>16.17305976806423</v>
      </c>
      <c r="N65" s="129">
        <f t="shared" si="8"/>
        <v>-2.273445868450331</v>
      </c>
    </row>
    <row r="66" spans="1:14" s="371" customFormat="1" ht="15">
      <c r="A66" s="77" t="s">
        <v>39</v>
      </c>
      <c r="B66" s="169">
        <v>586.071</v>
      </c>
      <c r="C66" s="25">
        <v>3.7</v>
      </c>
      <c r="D66" s="319">
        <f t="shared" si="1"/>
        <v>582.371</v>
      </c>
      <c r="E66" s="74">
        <v>335.1</v>
      </c>
      <c r="F66" s="75">
        <f t="shared" si="2"/>
        <v>57.54063990136872</v>
      </c>
      <c r="G66" s="75">
        <v>557</v>
      </c>
      <c r="H66" s="97">
        <f t="shared" si="0"/>
        <v>-221.89999999999998</v>
      </c>
      <c r="I66" s="170">
        <v>413.6</v>
      </c>
      <c r="J66" s="75">
        <v>757.5</v>
      </c>
      <c r="K66" s="214">
        <f t="shared" si="9"/>
        <v>-343.9</v>
      </c>
      <c r="L66" s="74">
        <f t="shared" si="4"/>
        <v>12.342584303193076</v>
      </c>
      <c r="M66" s="75">
        <f t="shared" si="5"/>
        <v>13.599640933572712</v>
      </c>
      <c r="N66" s="129">
        <f t="shared" si="8"/>
        <v>-1.257056630379635</v>
      </c>
    </row>
    <row r="67" spans="1:14" s="371" customFormat="1" ht="15">
      <c r="A67" s="77" t="s">
        <v>40</v>
      </c>
      <c r="B67" s="169">
        <v>1128.775</v>
      </c>
      <c r="C67" s="25">
        <v>4.2</v>
      </c>
      <c r="D67" s="319">
        <f t="shared" si="1"/>
        <v>1124.575</v>
      </c>
      <c r="E67" s="96">
        <v>790.9</v>
      </c>
      <c r="F67" s="75">
        <f t="shared" si="2"/>
        <v>70.32879087655336</v>
      </c>
      <c r="G67" s="68">
        <v>1096.1</v>
      </c>
      <c r="H67" s="97">
        <f t="shared" si="0"/>
        <v>-305.19999999999993</v>
      </c>
      <c r="I67" s="169">
        <v>823.4</v>
      </c>
      <c r="J67" s="68">
        <v>1242.9</v>
      </c>
      <c r="K67" s="214">
        <f t="shared" si="9"/>
        <v>-419.5000000000001</v>
      </c>
      <c r="L67" s="74">
        <f t="shared" si="4"/>
        <v>10.41092426349728</v>
      </c>
      <c r="M67" s="75">
        <f t="shared" si="5"/>
        <v>11.339293860049267</v>
      </c>
      <c r="N67" s="129">
        <f t="shared" si="8"/>
        <v>-0.9283695965519865</v>
      </c>
    </row>
    <row r="68" spans="1:14" s="371" customFormat="1" ht="15">
      <c r="A68" s="72" t="s">
        <v>41</v>
      </c>
      <c r="B68" s="169">
        <v>217.565</v>
      </c>
      <c r="C68" s="25"/>
      <c r="D68" s="319">
        <f t="shared" si="1"/>
        <v>217.565</v>
      </c>
      <c r="E68" s="74">
        <v>100.442</v>
      </c>
      <c r="F68" s="75">
        <f t="shared" si="2"/>
        <v>46.166433020017</v>
      </c>
      <c r="G68" s="75">
        <v>230.5</v>
      </c>
      <c r="H68" s="97">
        <f t="shared" si="0"/>
        <v>-130.058</v>
      </c>
      <c r="I68" s="170">
        <v>119.189</v>
      </c>
      <c r="J68" s="75">
        <v>288.2</v>
      </c>
      <c r="K68" s="214">
        <f t="shared" si="9"/>
        <v>-169.011</v>
      </c>
      <c r="L68" s="74">
        <f t="shared" si="4"/>
        <v>11.866450289719442</v>
      </c>
      <c r="M68" s="75">
        <f t="shared" si="5"/>
        <v>12.503253796095443</v>
      </c>
      <c r="N68" s="129">
        <f t="shared" si="8"/>
        <v>-0.6368035063760011</v>
      </c>
    </row>
    <row r="69" spans="1:14" s="46" customFormat="1" ht="15.75">
      <c r="A69" s="43" t="s">
        <v>76</v>
      </c>
      <c r="B69" s="168">
        <v>94.331</v>
      </c>
      <c r="C69" s="28">
        <f>SUM(C70:C75)-C73-C74</f>
        <v>0</v>
      </c>
      <c r="D69" s="318">
        <f t="shared" si="1"/>
        <v>94.331</v>
      </c>
      <c r="E69" s="44">
        <f>SUM(E70:E75)-E73-E74</f>
        <v>75.84</v>
      </c>
      <c r="F69" s="41">
        <f t="shared" si="2"/>
        <v>80.39774835419958</v>
      </c>
      <c r="G69" s="41">
        <v>92.4</v>
      </c>
      <c r="H69" s="69">
        <f t="shared" si="0"/>
        <v>-16.560000000000002</v>
      </c>
      <c r="I69" s="173">
        <f>SUM(I70:I75)-I73-I74</f>
        <v>76.99</v>
      </c>
      <c r="J69" s="41">
        <v>79.9</v>
      </c>
      <c r="K69" s="214">
        <f t="shared" si="9"/>
        <v>-2.910000000000011</v>
      </c>
      <c r="L69" s="44">
        <f t="shared" si="4"/>
        <v>10.151635021097045</v>
      </c>
      <c r="M69" s="41">
        <f>IF(G69&gt;0,J69/G69*10,"")</f>
        <v>8.647186147186147</v>
      </c>
      <c r="N69" s="133">
        <f t="shared" si="8"/>
        <v>1.5044488739108974</v>
      </c>
    </row>
    <row r="70" spans="1:14" s="371" customFormat="1" ht="15">
      <c r="A70" s="72" t="s">
        <v>77</v>
      </c>
      <c r="B70" s="169">
        <v>24.143</v>
      </c>
      <c r="C70" s="25"/>
      <c r="D70" s="319">
        <f t="shared" si="1"/>
        <v>24.143</v>
      </c>
      <c r="E70" s="74">
        <v>21.24</v>
      </c>
      <c r="F70" s="75">
        <f t="shared" si="2"/>
        <v>87.97581079401895</v>
      </c>
      <c r="G70" s="75">
        <v>33.1</v>
      </c>
      <c r="H70" s="97">
        <f t="shared" si="0"/>
        <v>-11.860000000000003</v>
      </c>
      <c r="I70" s="170">
        <v>18.69</v>
      </c>
      <c r="J70" s="75">
        <v>19.8</v>
      </c>
      <c r="K70" s="214">
        <f t="shared" si="9"/>
        <v>-1.1099999999999994</v>
      </c>
      <c r="L70" s="74">
        <f t="shared" si="4"/>
        <v>8.799435028248588</v>
      </c>
      <c r="M70" s="75">
        <f t="shared" si="5"/>
        <v>5.981873111782478</v>
      </c>
      <c r="N70" s="129">
        <f t="shared" si="8"/>
        <v>2.8175619164661105</v>
      </c>
    </row>
    <row r="71" spans="1:14" s="371" customFormat="1" ht="15" hidden="1">
      <c r="A71" s="72" t="s">
        <v>42</v>
      </c>
      <c r="B71" s="169"/>
      <c r="C71" s="25"/>
      <c r="D71" s="319">
        <f aca="true" t="shared" si="10" ref="D71:D102">B71-C71</f>
        <v>0</v>
      </c>
      <c r="E71" s="74"/>
      <c r="F71" s="75" t="e">
        <f aca="true" t="shared" si="11" ref="F71:F102">E71/D71*100</f>
        <v>#DIV/0!</v>
      </c>
      <c r="G71" s="75"/>
      <c r="H71" s="97">
        <f t="shared" si="0"/>
        <v>0</v>
      </c>
      <c r="I71" s="170"/>
      <c r="J71" s="75"/>
      <c r="K71" s="214">
        <f t="shared" si="9"/>
        <v>0</v>
      </c>
      <c r="L71" s="74">
        <f aca="true" t="shared" si="12" ref="L71:L102">IF(E71&gt;0,I71/E71*10,"")</f>
      </c>
      <c r="M71" s="75">
        <f aca="true" t="shared" si="13" ref="M71:M102">IF(G71&gt;0,J71/G71*10,"")</f>
      </c>
      <c r="N71" s="129" t="e">
        <f t="shared" si="8"/>
        <v>#VALUE!</v>
      </c>
    </row>
    <row r="72" spans="1:14" s="371" customFormat="1" ht="15" hidden="1">
      <c r="A72" s="72" t="s">
        <v>43</v>
      </c>
      <c r="B72" s="169"/>
      <c r="C72" s="25"/>
      <c r="D72" s="319">
        <f t="shared" si="10"/>
        <v>0</v>
      </c>
      <c r="E72" s="74"/>
      <c r="F72" s="75" t="e">
        <f t="shared" si="11"/>
        <v>#DIV/0!</v>
      </c>
      <c r="G72" s="75"/>
      <c r="H72" s="97">
        <f aca="true" t="shared" si="14" ref="H72:H103">E72-G72</f>
        <v>0</v>
      </c>
      <c r="I72" s="170"/>
      <c r="J72" s="75"/>
      <c r="K72" s="214">
        <f t="shared" si="9"/>
        <v>0</v>
      </c>
      <c r="L72" s="74">
        <f t="shared" si="12"/>
      </c>
      <c r="M72" s="75">
        <f t="shared" si="13"/>
      </c>
      <c r="N72" s="129" t="e">
        <f t="shared" si="8"/>
        <v>#VALUE!</v>
      </c>
    </row>
    <row r="73" spans="1:14" s="371" customFormat="1" ht="15" hidden="1">
      <c r="A73" s="72" t="s">
        <v>78</v>
      </c>
      <c r="B73" s="169"/>
      <c r="C73" s="25"/>
      <c r="D73" s="319">
        <f t="shared" si="10"/>
        <v>0</v>
      </c>
      <c r="E73" s="74"/>
      <c r="F73" s="75" t="e">
        <f t="shared" si="11"/>
        <v>#DIV/0!</v>
      </c>
      <c r="G73" s="75"/>
      <c r="H73" s="97">
        <f t="shared" si="14"/>
        <v>0</v>
      </c>
      <c r="I73" s="170"/>
      <c r="J73" s="75"/>
      <c r="K73" s="214">
        <f t="shared" si="9"/>
        <v>0</v>
      </c>
      <c r="L73" s="74">
        <f t="shared" si="12"/>
      </c>
      <c r="M73" s="75">
        <f t="shared" si="13"/>
      </c>
      <c r="N73" s="129" t="e">
        <f t="shared" si="8"/>
        <v>#VALUE!</v>
      </c>
    </row>
    <row r="74" spans="1:14" s="371" customFormat="1" ht="15" hidden="1">
      <c r="A74" s="72" t="s">
        <v>79</v>
      </c>
      <c r="B74" s="169"/>
      <c r="C74" s="25"/>
      <c r="D74" s="319">
        <f t="shared" si="10"/>
        <v>0</v>
      </c>
      <c r="E74" s="74"/>
      <c r="F74" s="75" t="e">
        <f t="shared" si="11"/>
        <v>#DIV/0!</v>
      </c>
      <c r="G74" s="75"/>
      <c r="H74" s="97">
        <f t="shared" si="14"/>
        <v>0</v>
      </c>
      <c r="I74" s="170"/>
      <c r="J74" s="75"/>
      <c r="K74" s="214">
        <f t="shared" si="9"/>
        <v>0</v>
      </c>
      <c r="L74" s="74">
        <f t="shared" si="12"/>
      </c>
      <c r="M74" s="75">
        <f t="shared" si="13"/>
      </c>
      <c r="N74" s="129" t="e">
        <f t="shared" si="8"/>
        <v>#VALUE!</v>
      </c>
    </row>
    <row r="75" spans="1:14" s="371" customFormat="1" ht="15">
      <c r="A75" s="72" t="s">
        <v>44</v>
      </c>
      <c r="B75" s="169">
        <v>70.188</v>
      </c>
      <c r="C75" s="25"/>
      <c r="D75" s="319">
        <f t="shared" si="10"/>
        <v>70.188</v>
      </c>
      <c r="E75" s="74">
        <v>54.6</v>
      </c>
      <c r="F75" s="75">
        <f t="shared" si="11"/>
        <v>77.79107539750385</v>
      </c>
      <c r="G75" s="75">
        <v>59.3</v>
      </c>
      <c r="H75" s="97">
        <f t="shared" si="14"/>
        <v>-4.699999999999996</v>
      </c>
      <c r="I75" s="170">
        <v>58.3</v>
      </c>
      <c r="J75" s="75">
        <v>60.1</v>
      </c>
      <c r="K75" s="214">
        <f t="shared" si="9"/>
        <v>-1.8000000000000043</v>
      </c>
      <c r="L75" s="74">
        <f t="shared" si="12"/>
        <v>10.677655677655677</v>
      </c>
      <c r="M75" s="75">
        <f t="shared" si="13"/>
        <v>10.134907251264755</v>
      </c>
      <c r="N75" s="129">
        <f t="shared" si="8"/>
        <v>0.5427484263909221</v>
      </c>
    </row>
    <row r="76" spans="1:14" s="46" customFormat="1" ht="15.75">
      <c r="A76" s="43" t="s">
        <v>45</v>
      </c>
      <c r="B76" s="168">
        <v>644.361</v>
      </c>
      <c r="C76" s="28">
        <f>SUM(C77:C92)-C83-C84-C92</f>
        <v>4</v>
      </c>
      <c r="D76" s="318">
        <f t="shared" si="10"/>
        <v>640.361</v>
      </c>
      <c r="E76" s="44">
        <f>SUM(E77:E92)-E83-E84-E92</f>
        <v>493.49999999999994</v>
      </c>
      <c r="F76" s="41">
        <f t="shared" si="11"/>
        <v>77.06590501295364</v>
      </c>
      <c r="G76" s="41">
        <v>446.842</v>
      </c>
      <c r="H76" s="69">
        <f t="shared" si="14"/>
        <v>46.65799999999996</v>
      </c>
      <c r="I76" s="173">
        <f>SUM(I77:I92)-I83-I84-I92</f>
        <v>540.4</v>
      </c>
      <c r="J76" s="41">
        <v>475.76000000000005</v>
      </c>
      <c r="K76" s="114">
        <f aca="true" t="shared" si="15" ref="K76:K103">I76-J76</f>
        <v>64.63999999999993</v>
      </c>
      <c r="L76" s="44">
        <f>IF(E76&gt;0,I76/E76*10,"")</f>
        <v>10.950354609929079</v>
      </c>
      <c r="M76" s="41">
        <f>IF(G76&gt;0,J76/G76*10,"")</f>
        <v>10.647163874479125</v>
      </c>
      <c r="N76" s="133">
        <f t="shared" si="8"/>
        <v>0.3031907354499541</v>
      </c>
    </row>
    <row r="77" spans="1:14" s="371" customFormat="1" ht="15" hidden="1">
      <c r="A77" s="72" t="s">
        <v>80</v>
      </c>
      <c r="B77" s="169">
        <v>0</v>
      </c>
      <c r="C77" s="25"/>
      <c r="D77" s="319">
        <f t="shared" si="10"/>
        <v>0</v>
      </c>
      <c r="E77" s="74"/>
      <c r="F77" s="75" t="e">
        <f t="shared" si="11"/>
        <v>#DIV/0!</v>
      </c>
      <c r="G77" s="75"/>
      <c r="H77" s="97">
        <f t="shared" si="14"/>
        <v>0</v>
      </c>
      <c r="I77" s="170"/>
      <c r="J77" s="75"/>
      <c r="K77" s="271">
        <f t="shared" si="15"/>
        <v>0</v>
      </c>
      <c r="L77" s="74">
        <f t="shared" si="12"/>
      </c>
      <c r="M77" s="75">
        <f t="shared" si="13"/>
      </c>
      <c r="N77" s="129" t="e">
        <f t="shared" si="8"/>
        <v>#VALUE!</v>
      </c>
    </row>
    <row r="78" spans="1:14" s="371" customFormat="1" ht="15" hidden="1">
      <c r="A78" s="72" t="s">
        <v>81</v>
      </c>
      <c r="B78" s="169"/>
      <c r="C78" s="25"/>
      <c r="D78" s="319">
        <f t="shared" si="10"/>
        <v>0</v>
      </c>
      <c r="E78" s="74"/>
      <c r="F78" s="75" t="e">
        <f t="shared" si="11"/>
        <v>#DIV/0!</v>
      </c>
      <c r="G78" s="75"/>
      <c r="H78" s="97">
        <f t="shared" si="14"/>
        <v>0</v>
      </c>
      <c r="I78" s="170"/>
      <c r="J78" s="75"/>
      <c r="K78" s="271">
        <f t="shared" si="15"/>
        <v>0</v>
      </c>
      <c r="L78" s="74">
        <f t="shared" si="12"/>
      </c>
      <c r="M78" s="75">
        <f t="shared" si="13"/>
      </c>
      <c r="N78" s="129" t="e">
        <f t="shared" si="8"/>
        <v>#VALUE!</v>
      </c>
    </row>
    <row r="79" spans="1:14" s="371" customFormat="1" ht="15" hidden="1">
      <c r="A79" s="72" t="s">
        <v>82</v>
      </c>
      <c r="B79" s="169"/>
      <c r="C79" s="25"/>
      <c r="D79" s="319">
        <f t="shared" si="10"/>
        <v>0</v>
      </c>
      <c r="E79" s="74"/>
      <c r="F79" s="75" t="e">
        <f t="shared" si="11"/>
        <v>#DIV/0!</v>
      </c>
      <c r="G79" s="75"/>
      <c r="H79" s="97">
        <f t="shared" si="14"/>
        <v>0</v>
      </c>
      <c r="I79" s="170"/>
      <c r="J79" s="75"/>
      <c r="K79" s="271">
        <f t="shared" si="15"/>
        <v>0</v>
      </c>
      <c r="L79" s="74">
        <f t="shared" si="12"/>
      </c>
      <c r="M79" s="75">
        <f t="shared" si="13"/>
      </c>
      <c r="N79" s="129" t="e">
        <f t="shared" si="8"/>
        <v>#VALUE!</v>
      </c>
    </row>
    <row r="80" spans="1:14" s="371" customFormat="1" ht="15" hidden="1">
      <c r="A80" s="72" t="s">
        <v>83</v>
      </c>
      <c r="B80" s="169">
        <v>999999999</v>
      </c>
      <c r="C80" s="25"/>
      <c r="D80" s="319">
        <f t="shared" si="10"/>
        <v>999999999</v>
      </c>
      <c r="E80" s="74"/>
      <c r="F80" s="75">
        <f t="shared" si="11"/>
        <v>0</v>
      </c>
      <c r="G80" s="75"/>
      <c r="H80" s="97">
        <f t="shared" si="14"/>
        <v>0</v>
      </c>
      <c r="I80" s="170"/>
      <c r="J80" s="75"/>
      <c r="K80" s="271">
        <f t="shared" si="15"/>
        <v>0</v>
      </c>
      <c r="L80" s="74">
        <f t="shared" si="12"/>
      </c>
      <c r="M80" s="75">
        <f t="shared" si="13"/>
      </c>
      <c r="N80" s="129" t="e">
        <f t="shared" si="8"/>
        <v>#VALUE!</v>
      </c>
    </row>
    <row r="81" spans="1:14" s="371" customFormat="1" ht="15">
      <c r="A81" s="72" t="s">
        <v>46</v>
      </c>
      <c r="B81" s="169">
        <v>574.224</v>
      </c>
      <c r="C81" s="25">
        <v>4</v>
      </c>
      <c r="D81" s="319">
        <f t="shared" si="10"/>
        <v>570.224</v>
      </c>
      <c r="E81" s="74">
        <v>449.9</v>
      </c>
      <c r="F81" s="75">
        <f t="shared" si="11"/>
        <v>78.89881870984034</v>
      </c>
      <c r="G81" s="75">
        <v>405.2</v>
      </c>
      <c r="H81" s="97">
        <f t="shared" si="14"/>
        <v>44.69999999999999</v>
      </c>
      <c r="I81" s="170">
        <v>490.5</v>
      </c>
      <c r="J81" s="75">
        <v>418.3</v>
      </c>
      <c r="K81" s="271">
        <f t="shared" si="15"/>
        <v>72.19999999999999</v>
      </c>
      <c r="L81" s="74">
        <f t="shared" si="12"/>
        <v>10.90242276061347</v>
      </c>
      <c r="M81" s="75">
        <f t="shared" si="13"/>
        <v>10.32329713721619</v>
      </c>
      <c r="N81" s="129">
        <f t="shared" si="8"/>
        <v>0.5791256233972799</v>
      </c>
    </row>
    <row r="82" spans="1:17" s="371" customFormat="1" ht="15" hidden="1">
      <c r="A82" s="72" t="s">
        <v>47</v>
      </c>
      <c r="B82" s="169">
        <v>2.409</v>
      </c>
      <c r="C82" s="25"/>
      <c r="D82" s="319">
        <f t="shared" si="10"/>
        <v>2.409</v>
      </c>
      <c r="E82" s="74"/>
      <c r="F82" s="75">
        <f t="shared" si="11"/>
        <v>0</v>
      </c>
      <c r="G82" s="75">
        <v>0.56</v>
      </c>
      <c r="H82" s="97">
        <f t="shared" si="14"/>
        <v>-0.56</v>
      </c>
      <c r="I82" s="170"/>
      <c r="J82" s="75">
        <v>0.66</v>
      </c>
      <c r="K82" s="271">
        <f t="shared" si="15"/>
        <v>-0.66</v>
      </c>
      <c r="L82" s="74">
        <f t="shared" si="12"/>
      </c>
      <c r="M82" s="75">
        <f t="shared" si="13"/>
        <v>11.785714285714286</v>
      </c>
      <c r="N82" s="129" t="e">
        <f t="shared" si="8"/>
        <v>#VALUE!</v>
      </c>
      <c r="Q82" s="275"/>
    </row>
    <row r="83" spans="1:14" s="371" customFormat="1" ht="15" hidden="1">
      <c r="A83" s="72" t="s">
        <v>84</v>
      </c>
      <c r="B83" s="169"/>
      <c r="C83" s="25"/>
      <c r="D83" s="319">
        <f t="shared" si="10"/>
        <v>0</v>
      </c>
      <c r="E83" s="74"/>
      <c r="F83" s="75" t="e">
        <f t="shared" si="11"/>
        <v>#DIV/0!</v>
      </c>
      <c r="G83" s="75"/>
      <c r="H83" s="97">
        <f t="shared" si="14"/>
        <v>0</v>
      </c>
      <c r="I83" s="170"/>
      <c r="J83" s="75"/>
      <c r="K83" s="271">
        <f t="shared" si="15"/>
        <v>0</v>
      </c>
      <c r="L83" s="74">
        <f t="shared" si="12"/>
      </c>
      <c r="M83" s="75">
        <f t="shared" si="13"/>
      </c>
      <c r="N83" s="129" t="e">
        <f t="shared" si="8"/>
        <v>#VALUE!</v>
      </c>
    </row>
    <row r="84" spans="1:14" s="371" customFormat="1" ht="15" hidden="1">
      <c r="A84" s="72" t="s">
        <v>85</v>
      </c>
      <c r="B84" s="169"/>
      <c r="C84" s="25"/>
      <c r="D84" s="319">
        <f t="shared" si="10"/>
        <v>0</v>
      </c>
      <c r="E84" s="74"/>
      <c r="F84" s="75" t="e">
        <f t="shared" si="11"/>
        <v>#DIV/0!</v>
      </c>
      <c r="G84" s="75"/>
      <c r="H84" s="97">
        <f t="shared" si="14"/>
        <v>0</v>
      </c>
      <c r="I84" s="170"/>
      <c r="J84" s="75"/>
      <c r="K84" s="271">
        <f t="shared" si="15"/>
        <v>0</v>
      </c>
      <c r="L84" s="74">
        <f t="shared" si="12"/>
      </c>
      <c r="M84" s="75">
        <f t="shared" si="13"/>
      </c>
      <c r="N84" s="129" t="e">
        <f t="shared" si="8"/>
        <v>#VALUE!</v>
      </c>
    </row>
    <row r="85" spans="1:14" s="371" customFormat="1" ht="15" hidden="1">
      <c r="A85" s="72" t="s">
        <v>48</v>
      </c>
      <c r="B85" s="169"/>
      <c r="C85" s="25"/>
      <c r="D85" s="319">
        <f t="shared" si="10"/>
        <v>0</v>
      </c>
      <c r="E85" s="74"/>
      <c r="F85" s="75" t="e">
        <f t="shared" si="11"/>
        <v>#DIV/0!</v>
      </c>
      <c r="G85" s="75"/>
      <c r="H85" s="97">
        <f t="shared" si="14"/>
        <v>0</v>
      </c>
      <c r="I85" s="170"/>
      <c r="J85" s="75"/>
      <c r="K85" s="271">
        <f t="shared" si="15"/>
        <v>0</v>
      </c>
      <c r="L85" s="74">
        <f t="shared" si="12"/>
      </c>
      <c r="M85" s="75">
        <f t="shared" si="13"/>
      </c>
      <c r="N85" s="129" t="e">
        <f t="shared" si="8"/>
        <v>#VALUE!</v>
      </c>
    </row>
    <row r="86" spans="1:14" s="371" customFormat="1" ht="15" hidden="1">
      <c r="A86" s="72" t="s">
        <v>86</v>
      </c>
      <c r="B86" s="169"/>
      <c r="C86" s="25"/>
      <c r="D86" s="319">
        <f t="shared" si="10"/>
        <v>0</v>
      </c>
      <c r="E86" s="74"/>
      <c r="F86" s="75" t="e">
        <f t="shared" si="11"/>
        <v>#DIV/0!</v>
      </c>
      <c r="G86" s="75"/>
      <c r="H86" s="97">
        <f t="shared" si="14"/>
        <v>0</v>
      </c>
      <c r="I86" s="170"/>
      <c r="J86" s="75"/>
      <c r="K86" s="271">
        <f t="shared" si="15"/>
        <v>0</v>
      </c>
      <c r="L86" s="74">
        <f t="shared" si="12"/>
      </c>
      <c r="M86" s="75">
        <f t="shared" si="13"/>
      </c>
      <c r="N86" s="129" t="e">
        <f t="shared" si="8"/>
        <v>#VALUE!</v>
      </c>
    </row>
    <row r="87" spans="1:14" s="371" customFormat="1" ht="15" hidden="1">
      <c r="A87" s="72" t="s">
        <v>49</v>
      </c>
      <c r="B87" s="169">
        <v>0.31</v>
      </c>
      <c r="C87" s="25"/>
      <c r="D87" s="319">
        <f t="shared" si="10"/>
        <v>0.31</v>
      </c>
      <c r="E87" s="74"/>
      <c r="F87" s="75">
        <f t="shared" si="11"/>
        <v>0</v>
      </c>
      <c r="G87" s="75">
        <v>0.582</v>
      </c>
      <c r="H87" s="97">
        <f t="shared" si="14"/>
        <v>-0.582</v>
      </c>
      <c r="I87" s="170"/>
      <c r="J87" s="75">
        <v>0.6</v>
      </c>
      <c r="K87" s="271">
        <f t="shared" si="15"/>
        <v>-0.6</v>
      </c>
      <c r="L87" s="74">
        <f t="shared" si="12"/>
      </c>
      <c r="M87" s="75">
        <f t="shared" si="13"/>
        <v>10.309278350515465</v>
      </c>
      <c r="N87" s="129" t="e">
        <f t="shared" si="8"/>
        <v>#VALUE!</v>
      </c>
    </row>
    <row r="88" spans="1:14" s="371" customFormat="1" ht="15">
      <c r="A88" s="72" t="s">
        <v>50</v>
      </c>
      <c r="B88" s="169">
        <v>13.752</v>
      </c>
      <c r="C88" s="25"/>
      <c r="D88" s="319">
        <f t="shared" si="10"/>
        <v>13.752</v>
      </c>
      <c r="E88" s="74">
        <v>7.2</v>
      </c>
      <c r="F88" s="75">
        <f t="shared" si="11"/>
        <v>52.35602094240838</v>
      </c>
      <c r="G88" s="75"/>
      <c r="H88" s="97">
        <f t="shared" si="14"/>
        <v>7.2</v>
      </c>
      <c r="I88" s="170">
        <v>4.6</v>
      </c>
      <c r="J88" s="75"/>
      <c r="K88" s="271">
        <f t="shared" si="15"/>
        <v>4.6</v>
      </c>
      <c r="L88" s="74">
        <f t="shared" si="12"/>
        <v>6.388888888888888</v>
      </c>
      <c r="M88" s="75">
        <f t="shared" si="13"/>
      </c>
      <c r="N88" s="384" t="e">
        <f t="shared" si="8"/>
        <v>#VALUE!</v>
      </c>
    </row>
    <row r="89" spans="1:14" s="371" customFormat="1" ht="15">
      <c r="A89" s="78" t="s">
        <v>51</v>
      </c>
      <c r="B89" s="180">
        <v>53.15</v>
      </c>
      <c r="C89" s="94"/>
      <c r="D89" s="320">
        <f t="shared" si="10"/>
        <v>53.15</v>
      </c>
      <c r="E89" s="79">
        <v>36.4</v>
      </c>
      <c r="F89" s="81">
        <f t="shared" si="11"/>
        <v>68.4854186265287</v>
      </c>
      <c r="G89" s="81">
        <v>40.5</v>
      </c>
      <c r="H89" s="218">
        <f t="shared" si="14"/>
        <v>-4.100000000000001</v>
      </c>
      <c r="I89" s="189">
        <v>45.3</v>
      </c>
      <c r="J89" s="81">
        <v>56.2</v>
      </c>
      <c r="K89" s="273">
        <f t="shared" si="15"/>
        <v>-10.900000000000006</v>
      </c>
      <c r="L89" s="79">
        <f t="shared" si="12"/>
        <v>12.445054945054945</v>
      </c>
      <c r="M89" s="81">
        <f t="shared" si="13"/>
        <v>13.876543209876544</v>
      </c>
      <c r="N89" s="135">
        <f t="shared" si="8"/>
        <v>-1.4314882648215992</v>
      </c>
    </row>
    <row r="90" spans="1:14" s="371" customFormat="1" ht="15" hidden="1">
      <c r="A90" s="281" t="s">
        <v>52</v>
      </c>
      <c r="B90" s="91"/>
      <c r="C90" s="251"/>
      <c r="D90" s="317">
        <f t="shared" si="10"/>
        <v>0</v>
      </c>
      <c r="E90" s="92"/>
      <c r="F90" s="93" t="e">
        <f t="shared" si="11"/>
        <v>#DIV/0!</v>
      </c>
      <c r="G90" s="93"/>
      <c r="H90" s="282">
        <f t="shared" si="14"/>
        <v>0</v>
      </c>
      <c r="I90" s="92"/>
      <c r="J90" s="93"/>
      <c r="K90" s="163">
        <f t="shared" si="15"/>
        <v>0</v>
      </c>
      <c r="L90" s="92">
        <f t="shared" si="12"/>
      </c>
      <c r="M90" s="93">
        <f t="shared" si="13"/>
      </c>
      <c r="N90" s="163" t="e">
        <f t="shared" si="8"/>
        <v>#VALUE!</v>
      </c>
    </row>
    <row r="91" spans="1:14" s="371" customFormat="1" ht="15" hidden="1">
      <c r="A91" s="72" t="s">
        <v>97</v>
      </c>
      <c r="B91" s="73">
        <v>0.013</v>
      </c>
      <c r="C91" s="25"/>
      <c r="D91" s="307">
        <f t="shared" si="10"/>
        <v>0.013</v>
      </c>
      <c r="E91" s="74"/>
      <c r="F91" s="75">
        <f t="shared" si="11"/>
        <v>0</v>
      </c>
      <c r="G91" s="75"/>
      <c r="H91" s="214">
        <f t="shared" si="14"/>
        <v>0</v>
      </c>
      <c r="I91" s="74"/>
      <c r="J91" s="75"/>
      <c r="K91" s="76">
        <f t="shared" si="15"/>
        <v>0</v>
      </c>
      <c r="L91" s="74">
        <f t="shared" si="12"/>
      </c>
      <c r="M91" s="75">
        <f t="shared" si="13"/>
      </c>
      <c r="N91" s="76" t="e">
        <f t="shared" si="8"/>
        <v>#VALUE!</v>
      </c>
    </row>
    <row r="92" spans="1:14" s="371" customFormat="1" ht="15" hidden="1">
      <c r="A92" s="72" t="s">
        <v>87</v>
      </c>
      <c r="B92" s="73"/>
      <c r="C92" s="25"/>
      <c r="D92" s="307">
        <f t="shared" si="10"/>
        <v>0</v>
      </c>
      <c r="E92" s="74"/>
      <c r="F92" s="75" t="e">
        <f t="shared" si="11"/>
        <v>#DIV/0!</v>
      </c>
      <c r="G92" s="75"/>
      <c r="H92" s="214">
        <f t="shared" si="14"/>
        <v>0</v>
      </c>
      <c r="I92" s="74"/>
      <c r="J92" s="75"/>
      <c r="K92" s="76">
        <f t="shared" si="15"/>
        <v>0</v>
      </c>
      <c r="L92" s="74">
        <f t="shared" si="12"/>
      </c>
      <c r="M92" s="75">
        <f t="shared" si="13"/>
      </c>
      <c r="N92" s="76" t="e">
        <f t="shared" si="8"/>
        <v>#VALUE!</v>
      </c>
    </row>
    <row r="93" spans="1:14" s="46" customFormat="1" ht="15.75" hidden="1">
      <c r="A93" s="43" t="s">
        <v>53</v>
      </c>
      <c r="B93" s="42">
        <v>0.017</v>
      </c>
      <c r="C93" s="28">
        <f>SUM(C94:C103)-C99</f>
        <v>0</v>
      </c>
      <c r="D93" s="306">
        <f t="shared" si="10"/>
        <v>0.017</v>
      </c>
      <c r="E93" s="44">
        <f>SUM(E94:E103)-E99</f>
        <v>0</v>
      </c>
      <c r="F93" s="41">
        <f t="shared" si="11"/>
        <v>0</v>
      </c>
      <c r="G93" s="41">
        <v>0</v>
      </c>
      <c r="H93" s="112">
        <f t="shared" si="14"/>
        <v>0</v>
      </c>
      <c r="I93" s="44">
        <f>SUM(I94:I103)-I99</f>
        <v>0</v>
      </c>
      <c r="J93" s="41">
        <v>0</v>
      </c>
      <c r="K93" s="45">
        <f t="shared" si="15"/>
        <v>0</v>
      </c>
      <c r="L93" s="44">
        <f t="shared" si="12"/>
      </c>
      <c r="M93" s="41">
        <f t="shared" si="13"/>
      </c>
      <c r="N93" s="45" t="e">
        <f t="shared" si="8"/>
        <v>#VALUE!</v>
      </c>
    </row>
    <row r="94" spans="1:14" s="371" customFormat="1" ht="15" hidden="1">
      <c r="A94" s="72" t="s">
        <v>88</v>
      </c>
      <c r="B94" s="73"/>
      <c r="C94" s="25"/>
      <c r="D94" s="307">
        <f t="shared" si="10"/>
        <v>0</v>
      </c>
      <c r="E94" s="74"/>
      <c r="F94" s="75" t="e">
        <f t="shared" si="11"/>
        <v>#DIV/0!</v>
      </c>
      <c r="G94" s="75"/>
      <c r="H94" s="214">
        <f t="shared" si="14"/>
        <v>0</v>
      </c>
      <c r="I94" s="74"/>
      <c r="J94" s="75"/>
      <c r="K94" s="76">
        <f t="shared" si="15"/>
        <v>0</v>
      </c>
      <c r="L94" s="74">
        <f t="shared" si="12"/>
      </c>
      <c r="M94" s="75">
        <f t="shared" si="13"/>
      </c>
      <c r="N94" s="76" t="e">
        <f t="shared" si="8"/>
        <v>#VALUE!</v>
      </c>
    </row>
    <row r="95" spans="1:14" s="371" customFormat="1" ht="15" hidden="1">
      <c r="A95" s="72" t="s">
        <v>54</v>
      </c>
      <c r="B95" s="73">
        <v>0.001</v>
      </c>
      <c r="C95" s="25"/>
      <c r="D95" s="307">
        <f t="shared" si="10"/>
        <v>0.001</v>
      </c>
      <c r="E95" s="74"/>
      <c r="F95" s="75">
        <f t="shared" si="11"/>
        <v>0</v>
      </c>
      <c r="G95" s="75"/>
      <c r="H95" s="214">
        <f t="shared" si="14"/>
        <v>0</v>
      </c>
      <c r="I95" s="74"/>
      <c r="J95" s="75"/>
      <c r="K95" s="76">
        <f t="shared" si="15"/>
        <v>0</v>
      </c>
      <c r="L95" s="74">
        <f t="shared" si="12"/>
      </c>
      <c r="M95" s="75">
        <f t="shared" si="13"/>
      </c>
      <c r="N95" s="76" t="e">
        <f t="shared" si="8"/>
        <v>#VALUE!</v>
      </c>
    </row>
    <row r="96" spans="1:14" s="371" customFormat="1" ht="15" hidden="1">
      <c r="A96" s="72" t="s">
        <v>55</v>
      </c>
      <c r="B96" s="73">
        <v>0.003</v>
      </c>
      <c r="C96" s="25"/>
      <c r="D96" s="307">
        <f t="shared" si="10"/>
        <v>0.003</v>
      </c>
      <c r="E96" s="74"/>
      <c r="F96" s="75">
        <f t="shared" si="11"/>
        <v>0</v>
      </c>
      <c r="G96" s="75"/>
      <c r="H96" s="214">
        <f t="shared" si="14"/>
        <v>0</v>
      </c>
      <c r="I96" s="74"/>
      <c r="J96" s="75"/>
      <c r="K96" s="76">
        <f t="shared" si="15"/>
        <v>0</v>
      </c>
      <c r="L96" s="74">
        <f t="shared" si="12"/>
      </c>
      <c r="M96" s="75">
        <f t="shared" si="13"/>
      </c>
      <c r="N96" s="76" t="e">
        <f t="shared" si="8"/>
        <v>#VALUE!</v>
      </c>
    </row>
    <row r="97" spans="1:14" s="371" customFormat="1" ht="15" hidden="1">
      <c r="A97" s="72" t="s">
        <v>56</v>
      </c>
      <c r="B97" s="73">
        <v>0.013</v>
      </c>
      <c r="C97" s="25"/>
      <c r="D97" s="307">
        <f t="shared" si="10"/>
        <v>0.013</v>
      </c>
      <c r="E97" s="74"/>
      <c r="F97" s="75">
        <f t="shared" si="11"/>
        <v>0</v>
      </c>
      <c r="G97" s="75"/>
      <c r="H97" s="214">
        <f t="shared" si="14"/>
        <v>0</v>
      </c>
      <c r="I97" s="74"/>
      <c r="J97" s="75"/>
      <c r="K97" s="76">
        <f t="shared" si="15"/>
        <v>0</v>
      </c>
      <c r="L97" s="74">
        <f t="shared" si="12"/>
      </c>
      <c r="M97" s="75">
        <f t="shared" si="13"/>
      </c>
      <c r="N97" s="76" t="e">
        <f t="shared" si="8"/>
        <v>#VALUE!</v>
      </c>
    </row>
    <row r="98" spans="1:14" s="371" customFormat="1" ht="15" hidden="1">
      <c r="A98" s="72" t="s">
        <v>57</v>
      </c>
      <c r="B98" s="73"/>
      <c r="C98" s="25"/>
      <c r="D98" s="307">
        <f t="shared" si="10"/>
        <v>0</v>
      </c>
      <c r="E98" s="74"/>
      <c r="F98" s="75" t="e">
        <f t="shared" si="11"/>
        <v>#DIV/0!</v>
      </c>
      <c r="G98" s="75"/>
      <c r="H98" s="214">
        <f t="shared" si="14"/>
        <v>0</v>
      </c>
      <c r="I98" s="74"/>
      <c r="J98" s="75"/>
      <c r="K98" s="76">
        <f t="shared" si="15"/>
        <v>0</v>
      </c>
      <c r="L98" s="74">
        <f t="shared" si="12"/>
      </c>
      <c r="M98" s="75">
        <f t="shared" si="13"/>
      </c>
      <c r="N98" s="76" t="e">
        <f t="shared" si="8"/>
        <v>#VALUE!</v>
      </c>
    </row>
    <row r="99" spans="1:14" s="371" customFormat="1" ht="15" hidden="1">
      <c r="A99" s="72" t="s">
        <v>89</v>
      </c>
      <c r="B99" s="73"/>
      <c r="C99" s="25"/>
      <c r="D99" s="307">
        <f t="shared" si="10"/>
        <v>0</v>
      </c>
      <c r="E99" s="74"/>
      <c r="F99" s="75" t="e">
        <f t="shared" si="11"/>
        <v>#DIV/0!</v>
      </c>
      <c r="G99" s="75"/>
      <c r="H99" s="214">
        <f t="shared" si="14"/>
        <v>0</v>
      </c>
      <c r="I99" s="74"/>
      <c r="J99" s="75"/>
      <c r="K99" s="76">
        <f t="shared" si="15"/>
        <v>0</v>
      </c>
      <c r="L99" s="74">
        <f t="shared" si="12"/>
      </c>
      <c r="M99" s="75">
        <f t="shared" si="13"/>
      </c>
      <c r="N99" s="76" t="e">
        <f t="shared" si="8"/>
        <v>#VALUE!</v>
      </c>
    </row>
    <row r="100" spans="1:14" s="371" customFormat="1" ht="15" hidden="1">
      <c r="A100" s="72" t="s">
        <v>58</v>
      </c>
      <c r="B100" s="73"/>
      <c r="C100" s="25"/>
      <c r="D100" s="307">
        <f t="shared" si="10"/>
        <v>0</v>
      </c>
      <c r="E100" s="74"/>
      <c r="F100" s="75" t="e">
        <f t="shared" si="11"/>
        <v>#DIV/0!</v>
      </c>
      <c r="G100" s="75"/>
      <c r="H100" s="214">
        <f t="shared" si="14"/>
        <v>0</v>
      </c>
      <c r="I100" s="74"/>
      <c r="J100" s="75"/>
      <c r="K100" s="76">
        <f t="shared" si="15"/>
        <v>0</v>
      </c>
      <c r="L100" s="74">
        <f t="shared" si="12"/>
      </c>
      <c r="M100" s="75">
        <f t="shared" si="13"/>
      </c>
      <c r="N100" s="76" t="e">
        <f t="shared" si="8"/>
        <v>#VALUE!</v>
      </c>
    </row>
    <row r="101" spans="1:14" s="371" customFormat="1" ht="15" hidden="1">
      <c r="A101" s="72" t="s">
        <v>59</v>
      </c>
      <c r="B101" s="73"/>
      <c r="C101" s="25"/>
      <c r="D101" s="307">
        <f t="shared" si="10"/>
        <v>0</v>
      </c>
      <c r="E101" s="74"/>
      <c r="F101" s="75" t="e">
        <f t="shared" si="11"/>
        <v>#DIV/0!</v>
      </c>
      <c r="G101" s="75"/>
      <c r="H101" s="214">
        <f t="shared" si="14"/>
        <v>0</v>
      </c>
      <c r="I101" s="74"/>
      <c r="J101" s="75"/>
      <c r="K101" s="76">
        <f t="shared" si="15"/>
        <v>0</v>
      </c>
      <c r="L101" s="74">
        <f t="shared" si="12"/>
      </c>
      <c r="M101" s="75">
        <f t="shared" si="13"/>
      </c>
      <c r="N101" s="76" t="e">
        <f t="shared" si="8"/>
        <v>#VALUE!</v>
      </c>
    </row>
    <row r="102" spans="1:14" s="371" customFormat="1" ht="15" hidden="1">
      <c r="A102" s="72" t="s">
        <v>90</v>
      </c>
      <c r="B102" s="73"/>
      <c r="C102" s="94"/>
      <c r="D102" s="308">
        <f t="shared" si="10"/>
        <v>0</v>
      </c>
      <c r="E102" s="74"/>
      <c r="F102" s="81" t="e">
        <f t="shared" si="11"/>
        <v>#DIV/0!</v>
      </c>
      <c r="G102" s="75"/>
      <c r="H102" s="214">
        <f t="shared" si="14"/>
        <v>0</v>
      </c>
      <c r="I102" s="74"/>
      <c r="J102" s="75"/>
      <c r="K102" s="76">
        <f t="shared" si="15"/>
        <v>0</v>
      </c>
      <c r="L102" s="79">
        <f t="shared" si="12"/>
      </c>
      <c r="M102" s="81">
        <f t="shared" si="13"/>
      </c>
      <c r="N102" s="76" t="e">
        <f>L102-M102</f>
        <v>#VALUE!</v>
      </c>
    </row>
    <row r="103" spans="1:14" s="371" customFormat="1" ht="15" hidden="1">
      <c r="A103" s="78" t="s">
        <v>91</v>
      </c>
      <c r="B103" s="270"/>
      <c r="C103" s="314"/>
      <c r="D103" s="314"/>
      <c r="E103" s="79"/>
      <c r="F103" s="80" t="e">
        <f>E103/B103*100</f>
        <v>#DIV/0!</v>
      </c>
      <c r="G103" s="81"/>
      <c r="H103" s="217">
        <f t="shared" si="14"/>
        <v>0</v>
      </c>
      <c r="I103" s="79"/>
      <c r="J103" s="81"/>
      <c r="K103" s="82">
        <f t="shared" si="15"/>
        <v>0</v>
      </c>
      <c r="L103" s="79">
        <f>IF(E103&gt;0,I103/E103*10,"")</f>
      </c>
      <c r="M103" s="189">
        <f>IF(G103&gt;0,J103/G103*10,"")</f>
      </c>
      <c r="N103" s="82" t="e">
        <f>L103-M103</f>
        <v>#VALUE!</v>
      </c>
    </row>
    <row r="104" ht="15" hidden="1"/>
    <row r="105" spans="1:9" s="49" customFormat="1" ht="15">
      <c r="A105" s="84"/>
      <c r="B105" s="84"/>
      <c r="C105" s="84"/>
      <c r="D105" s="84"/>
      <c r="I105" s="371"/>
    </row>
    <row r="106" spans="1:9" s="49" customFormat="1" ht="15">
      <c r="A106" s="84"/>
      <c r="B106" s="84"/>
      <c r="C106" s="84"/>
      <c r="D106" s="84"/>
      <c r="I106" s="371"/>
    </row>
    <row r="107" spans="1:9" s="49" customFormat="1" ht="15">
      <c r="A107" s="84"/>
      <c r="B107" s="84"/>
      <c r="C107" s="84"/>
      <c r="D107" s="84"/>
      <c r="I107" s="371"/>
    </row>
    <row r="108" spans="1:9" s="49" customFormat="1" ht="15">
      <c r="A108" s="84"/>
      <c r="B108" s="84"/>
      <c r="C108" s="84"/>
      <c r="D108" s="84"/>
      <c r="I108" s="371"/>
    </row>
    <row r="109" spans="1:9" s="49" customFormat="1" ht="15">
      <c r="A109" s="84"/>
      <c r="B109" s="84"/>
      <c r="C109" s="84"/>
      <c r="D109" s="84"/>
      <c r="I109" s="371"/>
    </row>
    <row r="110" spans="1:9" s="49" customFormat="1" ht="15">
      <c r="A110" s="84"/>
      <c r="B110" s="84"/>
      <c r="C110" s="84"/>
      <c r="D110" s="84"/>
      <c r="I110" s="371"/>
    </row>
    <row r="111" spans="1:9" s="49" customFormat="1" ht="15">
      <c r="A111" s="84"/>
      <c r="B111" s="84"/>
      <c r="C111" s="84"/>
      <c r="D111" s="84"/>
      <c r="I111" s="371"/>
    </row>
    <row r="112" spans="1:9" s="49" customFormat="1" ht="15">
      <c r="A112" s="84"/>
      <c r="B112" s="84"/>
      <c r="C112" s="84"/>
      <c r="D112" s="84"/>
      <c r="I112" s="371"/>
    </row>
    <row r="113" spans="1:9" s="49" customFormat="1" ht="15">
      <c r="A113" s="84"/>
      <c r="B113" s="84"/>
      <c r="C113" s="84"/>
      <c r="D113" s="84"/>
      <c r="I113" s="371"/>
    </row>
    <row r="114" spans="1:9" s="49" customFormat="1" ht="15">
      <c r="A114" s="84"/>
      <c r="B114" s="84"/>
      <c r="C114" s="84"/>
      <c r="D114" s="84"/>
      <c r="I114" s="371"/>
    </row>
    <row r="115" spans="1:9" s="49" customFormat="1" ht="15">
      <c r="A115" s="84"/>
      <c r="B115" s="84"/>
      <c r="C115" s="84"/>
      <c r="D115" s="84"/>
      <c r="I115" s="371"/>
    </row>
    <row r="116" spans="1:9" s="85" customFormat="1" ht="15">
      <c r="A116" s="84"/>
      <c r="B116" s="84"/>
      <c r="C116" s="84"/>
      <c r="D116" s="84"/>
      <c r="H116" s="49"/>
      <c r="I116" s="86"/>
    </row>
    <row r="117" spans="1:9" s="85" customFormat="1" ht="15">
      <c r="A117" s="84"/>
      <c r="B117" s="84"/>
      <c r="C117" s="84"/>
      <c r="D117" s="84"/>
      <c r="H117" s="49"/>
      <c r="I117" s="86"/>
    </row>
    <row r="118" spans="1:9" s="85" customFormat="1" ht="15">
      <c r="A118" s="84"/>
      <c r="B118" s="84"/>
      <c r="C118" s="84"/>
      <c r="D118" s="84"/>
      <c r="H118" s="49"/>
      <c r="I118" s="86"/>
    </row>
    <row r="119" spans="1:9" s="85" customFormat="1" ht="15">
      <c r="A119" s="84"/>
      <c r="B119" s="84"/>
      <c r="C119" s="84"/>
      <c r="D119" s="84"/>
      <c r="H119" s="49"/>
      <c r="I119" s="86"/>
    </row>
    <row r="120" spans="1:9" s="85" customFormat="1" ht="15">
      <c r="A120" s="84"/>
      <c r="B120" s="84"/>
      <c r="C120" s="84"/>
      <c r="D120" s="84"/>
      <c r="H120" s="49"/>
      <c r="I120" s="86"/>
    </row>
    <row r="121" spans="1:9" s="85" customFormat="1" ht="15">
      <c r="A121" s="84"/>
      <c r="B121" s="84"/>
      <c r="C121" s="84"/>
      <c r="D121" s="84"/>
      <c r="H121" s="49"/>
      <c r="I121" s="86"/>
    </row>
    <row r="122" spans="1:9" s="85" customFormat="1" ht="15">
      <c r="A122" s="84"/>
      <c r="B122" s="84"/>
      <c r="C122" s="84"/>
      <c r="D122" s="84"/>
      <c r="H122" s="49"/>
      <c r="I122" s="86"/>
    </row>
    <row r="123" spans="1:9" s="85" customFormat="1" ht="15">
      <c r="A123" s="84"/>
      <c r="B123" s="84"/>
      <c r="C123" s="84"/>
      <c r="D123" s="84"/>
      <c r="H123" s="49"/>
      <c r="I123" s="86"/>
    </row>
    <row r="124" spans="1:9" s="85" customFormat="1" ht="15">
      <c r="A124" s="84"/>
      <c r="B124" s="84"/>
      <c r="C124" s="84"/>
      <c r="D124" s="84"/>
      <c r="H124" s="49"/>
      <c r="I124" s="86"/>
    </row>
    <row r="125" spans="1:9" s="85" customFormat="1" ht="15">
      <c r="A125" s="84"/>
      <c r="B125" s="84"/>
      <c r="C125" s="84"/>
      <c r="D125" s="84"/>
      <c r="H125" s="49"/>
      <c r="I125" s="86"/>
    </row>
    <row r="126" spans="1:9" s="85" customFormat="1" ht="15">
      <c r="A126" s="84"/>
      <c r="B126" s="84"/>
      <c r="C126" s="84"/>
      <c r="D126" s="84"/>
      <c r="H126" s="49"/>
      <c r="I126" s="86"/>
    </row>
    <row r="127" spans="1:9" s="85" customFormat="1" ht="15">
      <c r="A127" s="84"/>
      <c r="B127" s="84"/>
      <c r="C127" s="84"/>
      <c r="D127" s="84"/>
      <c r="H127" s="49"/>
      <c r="I127" s="86"/>
    </row>
    <row r="128" spans="1:9" s="85" customFormat="1" ht="15">
      <c r="A128" s="84"/>
      <c r="B128" s="84"/>
      <c r="C128" s="84"/>
      <c r="D128" s="84"/>
      <c r="H128" s="49"/>
      <c r="I128" s="86"/>
    </row>
    <row r="129" spans="1:9" s="85" customFormat="1" ht="15">
      <c r="A129" s="84"/>
      <c r="B129" s="84"/>
      <c r="C129" s="84"/>
      <c r="D129" s="84"/>
      <c r="H129" s="49"/>
      <c r="I129" s="86"/>
    </row>
    <row r="130" spans="1:9" s="85" customFormat="1" ht="15">
      <c r="A130" s="84"/>
      <c r="B130" s="84"/>
      <c r="C130" s="84"/>
      <c r="D130" s="84"/>
      <c r="H130" s="49"/>
      <c r="I130" s="86"/>
    </row>
    <row r="131" spans="1:9" s="85" customFormat="1" ht="15">
      <c r="A131" s="84"/>
      <c r="B131" s="84"/>
      <c r="C131" s="84"/>
      <c r="D131" s="84"/>
      <c r="H131" s="49"/>
      <c r="I131" s="86"/>
    </row>
    <row r="132" spans="1:9" s="85" customFormat="1" ht="15">
      <c r="A132" s="84"/>
      <c r="B132" s="84"/>
      <c r="C132" s="84"/>
      <c r="D132" s="84"/>
      <c r="H132" s="49"/>
      <c r="I132" s="86"/>
    </row>
    <row r="133" spans="1:9" s="85" customFormat="1" ht="15">
      <c r="A133" s="84"/>
      <c r="B133" s="84"/>
      <c r="C133" s="84"/>
      <c r="D133" s="84"/>
      <c r="H133" s="49"/>
      <c r="I133" s="86"/>
    </row>
    <row r="134" spans="1:9" s="85" customFormat="1" ht="15">
      <c r="A134" s="84"/>
      <c r="B134" s="84"/>
      <c r="C134" s="84"/>
      <c r="D134" s="84"/>
      <c r="H134" s="49"/>
      <c r="I134" s="86"/>
    </row>
    <row r="135" spans="1:9" s="85" customFormat="1" ht="15">
      <c r="A135" s="84"/>
      <c r="B135" s="84"/>
      <c r="C135" s="84"/>
      <c r="D135" s="84"/>
      <c r="H135" s="49"/>
      <c r="I135" s="86"/>
    </row>
    <row r="136" spans="1:9" s="85" customFormat="1" ht="15">
      <c r="A136" s="84"/>
      <c r="B136" s="84"/>
      <c r="C136" s="84"/>
      <c r="D136" s="84"/>
      <c r="H136" s="49"/>
      <c r="I136" s="86"/>
    </row>
    <row r="137" spans="1:9" s="85" customFormat="1" ht="15">
      <c r="A137" s="84"/>
      <c r="B137" s="84"/>
      <c r="C137" s="84"/>
      <c r="D137" s="84"/>
      <c r="H137" s="49"/>
      <c r="I137" s="86"/>
    </row>
    <row r="138" spans="1:9" s="85" customFormat="1" ht="15">
      <c r="A138" s="84"/>
      <c r="B138" s="84"/>
      <c r="C138" s="84"/>
      <c r="D138" s="84"/>
      <c r="H138" s="49"/>
      <c r="I138" s="86"/>
    </row>
    <row r="139" spans="1:9" s="85" customFormat="1" ht="15">
      <c r="A139" s="84"/>
      <c r="B139" s="84"/>
      <c r="C139" s="84"/>
      <c r="D139" s="84"/>
      <c r="H139" s="49"/>
      <c r="I139" s="86"/>
    </row>
    <row r="140" spans="1:9" s="85" customFormat="1" ht="15">
      <c r="A140" s="84"/>
      <c r="B140" s="84"/>
      <c r="C140" s="84"/>
      <c r="D140" s="84"/>
      <c r="H140" s="49"/>
      <c r="I140" s="86"/>
    </row>
    <row r="141" spans="1:9" s="85" customFormat="1" ht="15">
      <c r="A141" s="84"/>
      <c r="B141" s="84"/>
      <c r="C141" s="84"/>
      <c r="D141" s="84"/>
      <c r="H141" s="49"/>
      <c r="I141" s="86"/>
    </row>
    <row r="142" spans="1:9" s="85" customFormat="1" ht="15">
      <c r="A142" s="84"/>
      <c r="B142" s="84"/>
      <c r="C142" s="84"/>
      <c r="D142" s="84"/>
      <c r="H142" s="49"/>
      <c r="I142" s="86"/>
    </row>
    <row r="143" spans="1:9" s="85" customFormat="1" ht="15">
      <c r="A143" s="84"/>
      <c r="B143" s="84"/>
      <c r="C143" s="84"/>
      <c r="D143" s="84"/>
      <c r="H143" s="49"/>
      <c r="I143" s="86"/>
    </row>
    <row r="144" spans="1:9" s="85" customFormat="1" ht="15">
      <c r="A144" s="84"/>
      <c r="B144" s="84"/>
      <c r="C144" s="84"/>
      <c r="D144" s="84"/>
      <c r="H144" s="49"/>
      <c r="I144" s="86"/>
    </row>
    <row r="145" spans="1:8" s="86" customFormat="1" ht="15">
      <c r="A145" s="87"/>
      <c r="B145" s="87"/>
      <c r="C145" s="87"/>
      <c r="D145" s="87"/>
      <c r="H145" s="371"/>
    </row>
    <row r="146" spans="1:8" s="86" customFormat="1" ht="15">
      <c r="A146" s="87"/>
      <c r="B146" s="87"/>
      <c r="C146" s="87"/>
      <c r="D146" s="87"/>
      <c r="H146" s="371"/>
    </row>
    <row r="147" spans="1:8" s="86" customFormat="1" ht="15">
      <c r="A147" s="87"/>
      <c r="B147" s="87"/>
      <c r="C147" s="87"/>
      <c r="D147" s="87"/>
      <c r="H147" s="371"/>
    </row>
    <row r="148" spans="1:8" s="86" customFormat="1" ht="15">
      <c r="A148" s="87"/>
      <c r="B148" s="87"/>
      <c r="C148" s="87"/>
      <c r="D148" s="87"/>
      <c r="H148" s="371"/>
    </row>
    <row r="149" spans="1:8" s="86" customFormat="1" ht="15">
      <c r="A149" s="87"/>
      <c r="B149" s="391"/>
      <c r="C149" s="391"/>
      <c r="D149" s="391"/>
      <c r="E149" s="391"/>
      <c r="F149" s="391"/>
      <c r="H149" s="371"/>
    </row>
    <row r="150" spans="1:8" s="86" customFormat="1" ht="15.75">
      <c r="A150" s="88"/>
      <c r="B150" s="87"/>
      <c r="C150" s="87"/>
      <c r="D150" s="87"/>
      <c r="H150" s="371"/>
    </row>
    <row r="151" spans="1:8" s="86" customFormat="1" ht="15">
      <c r="A151" s="87"/>
      <c r="B151" s="391"/>
      <c r="C151" s="391"/>
      <c r="D151" s="391"/>
      <c r="E151" s="391"/>
      <c r="F151" s="391"/>
      <c r="H151" s="371"/>
    </row>
    <row r="152" spans="1:8" s="86" customFormat="1" ht="15">
      <c r="A152" s="87"/>
      <c r="B152" s="87"/>
      <c r="C152" s="87"/>
      <c r="D152" s="87"/>
      <c r="H152" s="371"/>
    </row>
    <row r="153" spans="1:8" s="86" customFormat="1" ht="15">
      <c r="A153" s="87"/>
      <c r="B153" s="87"/>
      <c r="C153" s="87"/>
      <c r="D153" s="87"/>
      <c r="H153" s="371"/>
    </row>
    <row r="154" spans="1:8" s="86" customFormat="1" ht="15">
      <c r="A154" s="87"/>
      <c r="B154" s="87"/>
      <c r="C154" s="87"/>
      <c r="D154" s="87"/>
      <c r="H154" s="371"/>
    </row>
    <row r="155" spans="1:8" s="86" customFormat="1" ht="15">
      <c r="A155" s="87"/>
      <c r="B155" s="87"/>
      <c r="C155" s="87"/>
      <c r="D155" s="87"/>
      <c r="H155" s="371"/>
    </row>
    <row r="156" spans="1:8" s="86" customFormat="1" ht="15">
      <c r="A156" s="87"/>
      <c r="B156" s="87"/>
      <c r="C156" s="87"/>
      <c r="D156" s="87"/>
      <c r="H156" s="371"/>
    </row>
    <row r="157" spans="1:8" s="86" customFormat="1" ht="15">
      <c r="A157" s="87"/>
      <c r="B157" s="87"/>
      <c r="C157" s="87"/>
      <c r="D157" s="87"/>
      <c r="H157" s="371"/>
    </row>
    <row r="158" spans="1:8" s="86" customFormat="1" ht="15">
      <c r="A158" s="87"/>
      <c r="B158" s="87"/>
      <c r="C158" s="87"/>
      <c r="D158" s="87"/>
      <c r="H158" s="371"/>
    </row>
    <row r="159" spans="1:8" s="86" customFormat="1" ht="15">
      <c r="A159" s="87"/>
      <c r="B159" s="87"/>
      <c r="C159" s="87"/>
      <c r="D159" s="87"/>
      <c r="H159" s="371"/>
    </row>
    <row r="160" spans="1:8" s="86" customFormat="1" ht="15">
      <c r="A160" s="87"/>
      <c r="B160" s="87"/>
      <c r="C160" s="87"/>
      <c r="D160" s="87"/>
      <c r="H160" s="371"/>
    </row>
    <row r="161" spans="1:8" s="86" customFormat="1" ht="15">
      <c r="A161" s="87"/>
      <c r="B161" s="87"/>
      <c r="C161" s="87"/>
      <c r="D161" s="87"/>
      <c r="H161" s="371"/>
    </row>
    <row r="162" spans="1:8" s="86" customFormat="1" ht="15">
      <c r="A162" s="87"/>
      <c r="B162" s="87"/>
      <c r="C162" s="87"/>
      <c r="D162" s="87"/>
      <c r="H162" s="371"/>
    </row>
    <row r="163" spans="1:8" s="86" customFormat="1" ht="15">
      <c r="A163" s="87"/>
      <c r="B163" s="87"/>
      <c r="C163" s="87"/>
      <c r="D163" s="87"/>
      <c r="H163" s="371"/>
    </row>
    <row r="164" spans="1:8" s="86" customFormat="1" ht="15">
      <c r="A164" s="87"/>
      <c r="B164" s="87"/>
      <c r="C164" s="87"/>
      <c r="D164" s="87"/>
      <c r="H164" s="371"/>
    </row>
    <row r="165" spans="1:8" s="86" customFormat="1" ht="15">
      <c r="A165" s="87"/>
      <c r="B165" s="87"/>
      <c r="C165" s="87"/>
      <c r="D165" s="87"/>
      <c r="H165" s="371"/>
    </row>
    <row r="166" spans="1:8" s="86" customFormat="1" ht="15">
      <c r="A166" s="87"/>
      <c r="B166" s="87"/>
      <c r="C166" s="87"/>
      <c r="D166" s="87"/>
      <c r="H166" s="371"/>
    </row>
    <row r="167" spans="1:8" s="86" customFormat="1" ht="15">
      <c r="A167" s="87"/>
      <c r="B167" s="87"/>
      <c r="C167" s="87"/>
      <c r="D167" s="87"/>
      <c r="H167" s="371"/>
    </row>
    <row r="168" spans="1:8" s="86" customFormat="1" ht="15">
      <c r="A168" s="87"/>
      <c r="B168" s="87"/>
      <c r="C168" s="87"/>
      <c r="D168" s="87"/>
      <c r="H168" s="371"/>
    </row>
    <row r="169" spans="1:8" s="86" customFormat="1" ht="15">
      <c r="A169" s="87"/>
      <c r="B169" s="87"/>
      <c r="C169" s="87"/>
      <c r="D169" s="87"/>
      <c r="H169" s="371"/>
    </row>
    <row r="170" spans="1:8" s="86" customFormat="1" ht="15">
      <c r="A170" s="87"/>
      <c r="B170" s="87"/>
      <c r="C170" s="87"/>
      <c r="D170" s="87"/>
      <c r="H170" s="371"/>
    </row>
    <row r="171" spans="1:8" s="86" customFormat="1" ht="15">
      <c r="A171" s="87"/>
      <c r="B171" s="87"/>
      <c r="C171" s="87"/>
      <c r="D171" s="87"/>
      <c r="H171" s="371"/>
    </row>
    <row r="172" spans="1:8" s="86" customFormat="1" ht="15">
      <c r="A172" s="87"/>
      <c r="B172" s="87"/>
      <c r="C172" s="87"/>
      <c r="D172" s="87"/>
      <c r="H172" s="371"/>
    </row>
    <row r="173" spans="1:8" s="86" customFormat="1" ht="15">
      <c r="A173" s="87"/>
      <c r="B173" s="87"/>
      <c r="C173" s="87"/>
      <c r="D173" s="87"/>
      <c r="H173" s="371"/>
    </row>
    <row r="174" spans="1:8" s="86" customFormat="1" ht="15">
      <c r="A174" s="87"/>
      <c r="B174" s="87"/>
      <c r="C174" s="87"/>
      <c r="D174" s="87"/>
      <c r="H174" s="371"/>
    </row>
    <row r="175" spans="1:8" s="86" customFormat="1" ht="15">
      <c r="A175" s="87"/>
      <c r="B175" s="87"/>
      <c r="C175" s="87"/>
      <c r="D175" s="87"/>
      <c r="H175" s="371"/>
    </row>
    <row r="176" spans="1:8" s="86" customFormat="1" ht="15">
      <c r="A176" s="87"/>
      <c r="B176" s="87"/>
      <c r="C176" s="87"/>
      <c r="D176" s="87"/>
      <c r="H176" s="371"/>
    </row>
    <row r="177" spans="1:8" s="86" customFormat="1" ht="15">
      <c r="A177" s="87"/>
      <c r="B177" s="87"/>
      <c r="C177" s="87"/>
      <c r="D177" s="87"/>
      <c r="H177" s="371"/>
    </row>
    <row r="178" spans="1:8" s="86" customFormat="1" ht="15">
      <c r="A178" s="87"/>
      <c r="B178" s="87"/>
      <c r="C178" s="87"/>
      <c r="D178" s="87"/>
      <c r="H178" s="371"/>
    </row>
    <row r="179" spans="1:8" s="86" customFormat="1" ht="15">
      <c r="A179" s="87"/>
      <c r="B179" s="87"/>
      <c r="C179" s="87"/>
      <c r="D179" s="87"/>
      <c r="H179" s="371"/>
    </row>
    <row r="180" spans="1:8" s="86" customFormat="1" ht="15">
      <c r="A180" s="87"/>
      <c r="B180" s="87"/>
      <c r="C180" s="87"/>
      <c r="D180" s="87"/>
      <c r="H180" s="371"/>
    </row>
    <row r="181" spans="1:8" s="86" customFormat="1" ht="15">
      <c r="A181" s="87"/>
      <c r="B181" s="87"/>
      <c r="C181" s="87"/>
      <c r="D181" s="87"/>
      <c r="H181" s="371"/>
    </row>
    <row r="182" spans="1:8" s="86" customFormat="1" ht="15">
      <c r="A182" s="87"/>
      <c r="B182" s="87"/>
      <c r="C182" s="87"/>
      <c r="D182" s="87"/>
      <c r="H182" s="371"/>
    </row>
    <row r="183" spans="1:8" s="86" customFormat="1" ht="15">
      <c r="A183" s="87"/>
      <c r="B183" s="87"/>
      <c r="C183" s="87"/>
      <c r="D183" s="87"/>
      <c r="H183" s="371"/>
    </row>
    <row r="184" spans="1:8" s="86" customFormat="1" ht="15">
      <c r="A184" s="87"/>
      <c r="B184" s="87"/>
      <c r="C184" s="87"/>
      <c r="D184" s="87"/>
      <c r="H184" s="371"/>
    </row>
    <row r="185" spans="1:8" s="86" customFormat="1" ht="15">
      <c r="A185" s="87"/>
      <c r="B185" s="87"/>
      <c r="C185" s="87"/>
      <c r="D185" s="87"/>
      <c r="H185" s="371"/>
    </row>
    <row r="186" spans="1:8" s="86" customFormat="1" ht="15">
      <c r="A186" s="87"/>
      <c r="B186" s="87"/>
      <c r="C186" s="87"/>
      <c r="D186" s="87"/>
      <c r="H186" s="371"/>
    </row>
    <row r="187" spans="1:8" s="86" customFormat="1" ht="15">
      <c r="A187" s="87"/>
      <c r="B187" s="87"/>
      <c r="C187" s="87"/>
      <c r="D187" s="87"/>
      <c r="H187" s="371"/>
    </row>
    <row r="188" spans="1:8" s="86" customFormat="1" ht="15">
      <c r="A188" s="87"/>
      <c r="B188" s="87"/>
      <c r="C188" s="87"/>
      <c r="D188" s="87"/>
      <c r="H188" s="371"/>
    </row>
    <row r="189" spans="1:8" s="86" customFormat="1" ht="15">
      <c r="A189" s="87"/>
      <c r="B189" s="87"/>
      <c r="C189" s="87"/>
      <c r="D189" s="87"/>
      <c r="H189" s="371"/>
    </row>
    <row r="190" spans="1:8" s="86" customFormat="1" ht="15">
      <c r="A190" s="87"/>
      <c r="B190" s="87"/>
      <c r="C190" s="87"/>
      <c r="D190" s="87"/>
      <c r="H190" s="371"/>
    </row>
    <row r="191" spans="1:8" s="86" customFormat="1" ht="15">
      <c r="A191" s="87"/>
      <c r="B191" s="87"/>
      <c r="C191" s="87"/>
      <c r="D191" s="87"/>
      <c r="H191" s="371"/>
    </row>
    <row r="192" spans="1:8" s="58" customFormat="1" ht="15">
      <c r="A192" s="89"/>
      <c r="B192" s="89"/>
      <c r="C192" s="89"/>
      <c r="D192" s="89"/>
      <c r="H192" s="126"/>
    </row>
    <row r="193" spans="1:8" s="58" customFormat="1" ht="15">
      <c r="A193" s="89"/>
      <c r="B193" s="89"/>
      <c r="C193" s="89"/>
      <c r="D193" s="89"/>
      <c r="H193" s="126"/>
    </row>
    <row r="194" spans="1:8" s="58" customFormat="1" ht="15">
      <c r="A194" s="89"/>
      <c r="B194" s="89"/>
      <c r="C194" s="89"/>
      <c r="D194" s="89"/>
      <c r="H194" s="126"/>
    </row>
    <row r="195" spans="1:8" s="58" customFormat="1" ht="15">
      <c r="A195" s="89"/>
      <c r="B195" s="89"/>
      <c r="C195" s="89"/>
      <c r="D195" s="89"/>
      <c r="H195" s="126"/>
    </row>
    <row r="196" spans="1:8" s="58" customFormat="1" ht="15">
      <c r="A196" s="89"/>
      <c r="B196" s="89"/>
      <c r="C196" s="89"/>
      <c r="D196" s="89"/>
      <c r="H196" s="126"/>
    </row>
    <row r="197" spans="1:8" s="58" customFormat="1" ht="15">
      <c r="A197" s="89"/>
      <c r="B197" s="89"/>
      <c r="C197" s="89"/>
      <c r="D197" s="89"/>
      <c r="H197" s="126"/>
    </row>
    <row r="198" spans="1:8" s="58" customFormat="1" ht="15">
      <c r="A198" s="89"/>
      <c r="B198" s="89"/>
      <c r="C198" s="89"/>
      <c r="D198" s="89"/>
      <c r="H198" s="126"/>
    </row>
    <row r="199" spans="1:8" s="58" customFormat="1" ht="15">
      <c r="A199" s="89"/>
      <c r="B199" s="89"/>
      <c r="C199" s="89"/>
      <c r="D199" s="89"/>
      <c r="H199" s="126"/>
    </row>
    <row r="200" spans="1:8" s="58" customFormat="1" ht="15">
      <c r="A200" s="89"/>
      <c r="B200" s="89"/>
      <c r="C200" s="89"/>
      <c r="D200" s="89"/>
      <c r="H200" s="126"/>
    </row>
    <row r="201" spans="1:8" s="58" customFormat="1" ht="15">
      <c r="A201" s="89"/>
      <c r="B201" s="89"/>
      <c r="C201" s="89"/>
      <c r="D201" s="89"/>
      <c r="H201" s="126"/>
    </row>
    <row r="202" spans="1:8" s="58" customFormat="1" ht="15">
      <c r="A202" s="89"/>
      <c r="B202" s="89"/>
      <c r="C202" s="89"/>
      <c r="D202" s="89"/>
      <c r="H202" s="126"/>
    </row>
    <row r="203" spans="1:8" s="58" customFormat="1" ht="15">
      <c r="A203" s="89"/>
      <c r="B203" s="89"/>
      <c r="C203" s="89"/>
      <c r="D203" s="89"/>
      <c r="H203" s="126"/>
    </row>
    <row r="204" spans="1:8" s="58" customFormat="1" ht="15">
      <c r="A204" s="89"/>
      <c r="B204" s="89"/>
      <c r="C204" s="89"/>
      <c r="D204" s="89"/>
      <c r="H204" s="126"/>
    </row>
    <row r="205" spans="1:8" s="58" customFormat="1" ht="15">
      <c r="A205" s="89"/>
      <c r="B205" s="89"/>
      <c r="C205" s="89"/>
      <c r="D205" s="89"/>
      <c r="H205" s="126"/>
    </row>
    <row r="206" spans="1:8" s="58" customFormat="1" ht="15">
      <c r="A206" s="89"/>
      <c r="B206" s="89"/>
      <c r="C206" s="89"/>
      <c r="D206" s="89"/>
      <c r="H206" s="126"/>
    </row>
    <row r="207" spans="1:8" s="58" customFormat="1" ht="15">
      <c r="A207" s="89"/>
      <c r="B207" s="89"/>
      <c r="C207" s="89"/>
      <c r="D207" s="89"/>
      <c r="H207" s="126"/>
    </row>
    <row r="208" spans="1:8" s="58" customFormat="1" ht="15">
      <c r="A208" s="89"/>
      <c r="B208" s="89"/>
      <c r="C208" s="89"/>
      <c r="D208" s="89"/>
      <c r="H208" s="126"/>
    </row>
    <row r="209" spans="1:8" s="58" customFormat="1" ht="15">
      <c r="A209" s="89"/>
      <c r="B209" s="89"/>
      <c r="C209" s="89"/>
      <c r="D209" s="89"/>
      <c r="H209" s="126"/>
    </row>
    <row r="210" spans="1:8" s="58" customFormat="1" ht="15">
      <c r="A210" s="89"/>
      <c r="B210" s="89"/>
      <c r="C210" s="89"/>
      <c r="D210" s="89"/>
      <c r="H210" s="126"/>
    </row>
    <row r="211" spans="1:8" s="58" customFormat="1" ht="15">
      <c r="A211" s="89"/>
      <c r="B211" s="89"/>
      <c r="C211" s="89"/>
      <c r="D211" s="89"/>
      <c r="H211" s="126"/>
    </row>
    <row r="212" spans="1:8" s="58" customFormat="1" ht="15">
      <c r="A212" s="89"/>
      <c r="B212" s="89"/>
      <c r="C212" s="89"/>
      <c r="D212" s="89"/>
      <c r="H212" s="126"/>
    </row>
    <row r="213" spans="1:8" s="58" customFormat="1" ht="15">
      <c r="A213" s="89"/>
      <c r="B213" s="89"/>
      <c r="C213" s="89"/>
      <c r="D213" s="89"/>
      <c r="H213" s="126"/>
    </row>
    <row r="214" spans="1:8" s="58" customFormat="1" ht="15">
      <c r="A214" s="89"/>
      <c r="B214" s="89"/>
      <c r="C214" s="89"/>
      <c r="D214" s="89"/>
      <c r="H214" s="126"/>
    </row>
    <row r="215" spans="1:8" s="58" customFormat="1" ht="15">
      <c r="A215" s="89"/>
      <c r="B215" s="89"/>
      <c r="C215" s="89"/>
      <c r="D215" s="89"/>
      <c r="H215" s="126"/>
    </row>
    <row r="216" spans="1:8" s="58" customFormat="1" ht="15">
      <c r="A216" s="89"/>
      <c r="B216" s="89"/>
      <c r="C216" s="89"/>
      <c r="D216" s="89"/>
      <c r="H216" s="126"/>
    </row>
    <row r="217" spans="1:8" s="58" customFormat="1" ht="15">
      <c r="A217" s="89"/>
      <c r="B217" s="89"/>
      <c r="C217" s="89"/>
      <c r="D217" s="89"/>
      <c r="H217" s="126"/>
    </row>
    <row r="218" spans="1:8" s="58" customFormat="1" ht="15">
      <c r="A218" s="89"/>
      <c r="B218" s="89"/>
      <c r="C218" s="89"/>
      <c r="D218" s="89"/>
      <c r="H218" s="126"/>
    </row>
    <row r="219" spans="1:8" s="58" customFormat="1" ht="15">
      <c r="A219" s="89"/>
      <c r="B219" s="89"/>
      <c r="C219" s="89"/>
      <c r="D219" s="89"/>
      <c r="H219" s="126"/>
    </row>
    <row r="220" spans="1:8" s="58" customFormat="1" ht="15">
      <c r="A220" s="89"/>
      <c r="B220" s="89"/>
      <c r="C220" s="89"/>
      <c r="D220" s="89"/>
      <c r="H220" s="126"/>
    </row>
    <row r="221" spans="1:8" s="58" customFormat="1" ht="15">
      <c r="A221" s="89"/>
      <c r="B221" s="89"/>
      <c r="C221" s="89"/>
      <c r="D221" s="89"/>
      <c r="H221" s="126"/>
    </row>
    <row r="222" spans="1:8" s="58" customFormat="1" ht="15">
      <c r="A222" s="89"/>
      <c r="B222" s="89"/>
      <c r="C222" s="89"/>
      <c r="D222" s="89"/>
      <c r="H222" s="126"/>
    </row>
    <row r="223" spans="1:8" s="58" customFormat="1" ht="15">
      <c r="A223" s="89"/>
      <c r="B223" s="89"/>
      <c r="C223" s="89"/>
      <c r="D223" s="89"/>
      <c r="H223" s="126"/>
    </row>
    <row r="224" spans="1:8" s="58" customFormat="1" ht="15">
      <c r="A224" s="89"/>
      <c r="B224" s="89"/>
      <c r="C224" s="89"/>
      <c r="D224" s="89"/>
      <c r="H224" s="126"/>
    </row>
    <row r="225" spans="1:8" s="58" customFormat="1" ht="15">
      <c r="A225" s="89"/>
      <c r="B225" s="89"/>
      <c r="C225" s="89"/>
      <c r="D225" s="89"/>
      <c r="H225" s="126"/>
    </row>
    <row r="226" spans="1:8" s="58" customFormat="1" ht="15">
      <c r="A226" s="89"/>
      <c r="B226" s="89"/>
      <c r="C226" s="89"/>
      <c r="D226" s="89"/>
      <c r="H226" s="126"/>
    </row>
    <row r="227" spans="1:8" s="58" customFormat="1" ht="15">
      <c r="A227" s="89"/>
      <c r="B227" s="89"/>
      <c r="C227" s="89"/>
      <c r="D227" s="89"/>
      <c r="H227" s="126"/>
    </row>
    <row r="228" spans="1:8" s="58" customFormat="1" ht="0.75" customHeight="1">
      <c r="A228" s="89"/>
      <c r="B228" s="89"/>
      <c r="C228" s="89"/>
      <c r="D228" s="89"/>
      <c r="H228" s="126"/>
    </row>
    <row r="229" spans="1:8" s="58" customFormat="1" ht="15">
      <c r="A229" s="89"/>
      <c r="B229" s="89"/>
      <c r="C229" s="89"/>
      <c r="D229" s="89"/>
      <c r="H229" s="126"/>
    </row>
    <row r="230" spans="1:8" s="58" customFormat="1" ht="15">
      <c r="A230" s="89"/>
      <c r="B230" s="89"/>
      <c r="C230" s="89"/>
      <c r="D230" s="89"/>
      <c r="H230" s="126"/>
    </row>
    <row r="231" spans="1:8" s="58" customFormat="1" ht="15">
      <c r="A231" s="89"/>
      <c r="B231" s="89"/>
      <c r="C231" s="89"/>
      <c r="D231" s="89"/>
      <c r="H231" s="126"/>
    </row>
    <row r="232" spans="1:8" s="58" customFormat="1" ht="15">
      <c r="A232" s="89"/>
      <c r="B232" s="89"/>
      <c r="C232" s="89"/>
      <c r="D232" s="89"/>
      <c r="H232" s="126"/>
    </row>
    <row r="233" spans="1:8" s="58" customFormat="1" ht="15">
      <c r="A233" s="89"/>
      <c r="B233" s="89"/>
      <c r="C233" s="89"/>
      <c r="D233" s="89"/>
      <c r="H233" s="126"/>
    </row>
    <row r="234" spans="1:8" s="58" customFormat="1" ht="15">
      <c r="A234" s="89"/>
      <c r="B234" s="89"/>
      <c r="C234" s="89"/>
      <c r="D234" s="89"/>
      <c r="H234" s="126"/>
    </row>
    <row r="235" spans="1:8" s="58" customFormat="1" ht="15">
      <c r="A235" s="89"/>
      <c r="B235" s="89"/>
      <c r="C235" s="89"/>
      <c r="D235" s="89"/>
      <c r="H235" s="126"/>
    </row>
    <row r="236" spans="1:8" s="58" customFormat="1" ht="15">
      <c r="A236" s="89"/>
      <c r="B236" s="89"/>
      <c r="C236" s="89"/>
      <c r="D236" s="89"/>
      <c r="H236" s="126"/>
    </row>
    <row r="237" spans="1:8" s="58" customFormat="1" ht="15">
      <c r="A237" s="89"/>
      <c r="B237" s="89"/>
      <c r="C237" s="89"/>
      <c r="D237" s="89"/>
      <c r="H237" s="126"/>
    </row>
    <row r="238" spans="1:8" s="58" customFormat="1" ht="15">
      <c r="A238" s="89"/>
      <c r="B238" s="89"/>
      <c r="C238" s="89"/>
      <c r="D238" s="89"/>
      <c r="H238" s="126"/>
    </row>
    <row r="239" spans="1:8" s="58" customFormat="1" ht="15">
      <c r="A239" s="89"/>
      <c r="B239" s="89"/>
      <c r="C239" s="89"/>
      <c r="D239" s="89"/>
      <c r="H239" s="126"/>
    </row>
    <row r="240" spans="1:8" s="58" customFormat="1" ht="15">
      <c r="A240" s="89"/>
      <c r="B240" s="89"/>
      <c r="C240" s="89"/>
      <c r="D240" s="89"/>
      <c r="H240" s="126"/>
    </row>
    <row r="241" spans="1:8" s="58" customFormat="1" ht="15">
      <c r="A241" s="89"/>
      <c r="B241" s="89"/>
      <c r="C241" s="89"/>
      <c r="D241" s="89"/>
      <c r="H241" s="126"/>
    </row>
    <row r="242" spans="1:8" s="58" customFormat="1" ht="15">
      <c r="A242" s="89"/>
      <c r="B242" s="89"/>
      <c r="C242" s="89"/>
      <c r="D242" s="89"/>
      <c r="H242" s="126"/>
    </row>
    <row r="243" spans="1:8" s="58" customFormat="1" ht="15">
      <c r="A243" s="89"/>
      <c r="B243" s="89"/>
      <c r="C243" s="89"/>
      <c r="D243" s="89"/>
      <c r="H243" s="126"/>
    </row>
    <row r="244" spans="1:8" s="58" customFormat="1" ht="15">
      <c r="A244" s="89"/>
      <c r="B244" s="89"/>
      <c r="C244" s="89"/>
      <c r="D244" s="89"/>
      <c r="H244" s="126"/>
    </row>
    <row r="245" spans="1:8" s="58" customFormat="1" ht="15">
      <c r="A245" s="89"/>
      <c r="B245" s="89"/>
      <c r="C245" s="89"/>
      <c r="D245" s="89"/>
      <c r="H245" s="126"/>
    </row>
    <row r="246" spans="1:8" s="58" customFormat="1" ht="15">
      <c r="A246" s="89"/>
      <c r="B246" s="89"/>
      <c r="C246" s="89"/>
      <c r="D246" s="89"/>
      <c r="H246" s="126"/>
    </row>
    <row r="247" spans="1:8" s="58" customFormat="1" ht="15">
      <c r="A247" s="89"/>
      <c r="B247" s="89"/>
      <c r="C247" s="89"/>
      <c r="D247" s="89"/>
      <c r="H247" s="126"/>
    </row>
    <row r="248" spans="1:8" s="58" customFormat="1" ht="15">
      <c r="A248" s="89"/>
      <c r="B248" s="89"/>
      <c r="C248" s="89"/>
      <c r="D248" s="89"/>
      <c r="H248" s="126"/>
    </row>
    <row r="249" spans="1:8" s="58" customFormat="1" ht="15">
      <c r="A249" s="89"/>
      <c r="B249" s="89"/>
      <c r="C249" s="89"/>
      <c r="D249" s="89"/>
      <c r="H249" s="126"/>
    </row>
    <row r="250" spans="1:8" s="58" customFormat="1" ht="15">
      <c r="A250" s="89"/>
      <c r="B250" s="89"/>
      <c r="C250" s="89"/>
      <c r="D250" s="89"/>
      <c r="H250" s="126"/>
    </row>
    <row r="251" spans="1:8" s="58" customFormat="1" ht="15">
      <c r="A251" s="89"/>
      <c r="B251" s="89"/>
      <c r="C251" s="89"/>
      <c r="D251" s="89"/>
      <c r="H251" s="126"/>
    </row>
    <row r="252" spans="1:8" s="58" customFormat="1" ht="15">
      <c r="A252" s="89"/>
      <c r="B252" s="89"/>
      <c r="C252" s="89"/>
      <c r="D252" s="89"/>
      <c r="H252" s="126"/>
    </row>
    <row r="253" spans="1:8" s="58" customFormat="1" ht="15">
      <c r="A253" s="89"/>
      <c r="B253" s="89"/>
      <c r="C253" s="89"/>
      <c r="D253" s="89"/>
      <c r="H253" s="126"/>
    </row>
    <row r="254" spans="1:8" s="58" customFormat="1" ht="15">
      <c r="A254" s="89"/>
      <c r="B254" s="89"/>
      <c r="C254" s="89"/>
      <c r="D254" s="89"/>
      <c r="H254" s="126"/>
    </row>
    <row r="255" spans="1:8" s="58" customFormat="1" ht="15">
      <c r="A255" s="89"/>
      <c r="B255" s="89"/>
      <c r="C255" s="89"/>
      <c r="D255" s="89"/>
      <c r="H255" s="126"/>
    </row>
    <row r="256" spans="1:8" s="58" customFormat="1" ht="15">
      <c r="A256" s="89"/>
      <c r="B256" s="89"/>
      <c r="C256" s="89"/>
      <c r="D256" s="89"/>
      <c r="H256" s="126"/>
    </row>
    <row r="257" spans="1:8" s="58" customFormat="1" ht="15">
      <c r="A257" s="89"/>
      <c r="B257" s="89"/>
      <c r="C257" s="89"/>
      <c r="D257" s="89"/>
      <c r="H257" s="126"/>
    </row>
    <row r="258" spans="1:8" s="58" customFormat="1" ht="15">
      <c r="A258" s="89"/>
      <c r="B258" s="89"/>
      <c r="C258" s="89"/>
      <c r="D258" s="89"/>
      <c r="H258" s="126"/>
    </row>
    <row r="259" spans="1:8" s="58" customFormat="1" ht="15">
      <c r="A259" s="89"/>
      <c r="B259" s="89"/>
      <c r="C259" s="89"/>
      <c r="D259" s="89"/>
      <c r="H259" s="126"/>
    </row>
    <row r="260" spans="1:8" s="58" customFormat="1" ht="15">
      <c r="A260" s="89"/>
      <c r="B260" s="89"/>
      <c r="C260" s="89"/>
      <c r="D260" s="89"/>
      <c r="H260" s="126"/>
    </row>
    <row r="261" spans="1:8" s="58" customFormat="1" ht="15">
      <c r="A261" s="89"/>
      <c r="B261" s="89"/>
      <c r="C261" s="89"/>
      <c r="D261" s="89"/>
      <c r="H261" s="126"/>
    </row>
    <row r="262" spans="1:8" s="58" customFormat="1" ht="15">
      <c r="A262" s="89"/>
      <c r="B262" s="89"/>
      <c r="C262" s="89"/>
      <c r="D262" s="89"/>
      <c r="H262" s="126"/>
    </row>
    <row r="263" spans="1:8" s="58" customFormat="1" ht="15">
      <c r="A263" s="89"/>
      <c r="B263" s="89"/>
      <c r="C263" s="89"/>
      <c r="D263" s="89"/>
      <c r="H263" s="126"/>
    </row>
    <row r="264" spans="1:8" s="58" customFormat="1" ht="15">
      <c r="A264" s="89"/>
      <c r="B264" s="89"/>
      <c r="C264" s="89"/>
      <c r="D264" s="89"/>
      <c r="H264" s="126"/>
    </row>
    <row r="265" spans="1:8" s="58" customFormat="1" ht="15">
      <c r="A265" s="89"/>
      <c r="B265" s="89"/>
      <c r="C265" s="89"/>
      <c r="D265" s="89"/>
      <c r="H265" s="126"/>
    </row>
    <row r="266" s="58" customFormat="1" ht="15">
      <c r="H266" s="126"/>
    </row>
    <row r="267" s="58" customFormat="1" ht="15">
      <c r="H267" s="126"/>
    </row>
    <row r="268" s="58" customFormat="1" ht="15">
      <c r="H268" s="126"/>
    </row>
    <row r="269" s="58" customFormat="1" ht="15">
      <c r="H269" s="126"/>
    </row>
    <row r="270" s="58" customFormat="1" ht="15">
      <c r="H270" s="126"/>
    </row>
    <row r="271" s="58" customFormat="1" ht="15">
      <c r="H271" s="126"/>
    </row>
    <row r="272" s="58" customFormat="1" ht="15">
      <c r="H272" s="126"/>
    </row>
    <row r="273" s="58" customFormat="1" ht="15">
      <c r="H273" s="126"/>
    </row>
    <row r="274" s="58" customFormat="1" ht="15">
      <c r="H274" s="126"/>
    </row>
    <row r="275" s="58" customFormat="1" ht="15">
      <c r="H275" s="126"/>
    </row>
    <row r="276" s="58" customFormat="1" ht="15">
      <c r="H276" s="126"/>
    </row>
    <row r="277" s="58" customFormat="1" ht="15">
      <c r="H277" s="126"/>
    </row>
    <row r="278" s="58" customFormat="1" ht="15">
      <c r="H278" s="126"/>
    </row>
    <row r="279" s="58" customFormat="1" ht="15">
      <c r="H279" s="126"/>
    </row>
    <row r="280" s="58" customFormat="1" ht="15">
      <c r="H280" s="126"/>
    </row>
    <row r="281" s="58" customFormat="1" ht="15">
      <c r="H281" s="126"/>
    </row>
    <row r="282" s="58" customFormat="1" ht="15">
      <c r="H282" s="126"/>
    </row>
    <row r="283" s="58" customFormat="1" ht="15">
      <c r="H283" s="126"/>
    </row>
    <row r="284" s="58" customFormat="1" ht="15">
      <c r="H284" s="126"/>
    </row>
    <row r="285" s="58" customFormat="1" ht="15">
      <c r="H285" s="126"/>
    </row>
    <row r="286" s="58" customFormat="1" ht="15">
      <c r="H286" s="126"/>
    </row>
    <row r="287" s="58" customFormat="1" ht="15">
      <c r="H287" s="126"/>
    </row>
    <row r="288" s="58" customFormat="1" ht="15">
      <c r="H288" s="126"/>
    </row>
    <row r="289" s="58" customFormat="1" ht="15">
      <c r="H289" s="126"/>
    </row>
    <row r="290" s="58" customFormat="1" ht="15">
      <c r="H290" s="126"/>
    </row>
    <row r="291" s="58" customFormat="1" ht="15">
      <c r="H291" s="126"/>
    </row>
    <row r="292" s="58" customFormat="1" ht="15">
      <c r="H292" s="126"/>
    </row>
    <row r="293" s="58" customFormat="1" ht="15">
      <c r="H293" s="126"/>
    </row>
    <row r="294" s="58" customFormat="1" ht="15">
      <c r="H294" s="126"/>
    </row>
    <row r="295" s="58" customFormat="1" ht="15">
      <c r="H295" s="126"/>
    </row>
    <row r="296" s="58" customFormat="1" ht="15">
      <c r="H296" s="126"/>
    </row>
    <row r="297" s="58" customFormat="1" ht="15">
      <c r="H297" s="126"/>
    </row>
    <row r="298" s="58" customFormat="1" ht="15">
      <c r="H298" s="126"/>
    </row>
    <row r="299" s="58" customFormat="1" ht="15">
      <c r="H299" s="126"/>
    </row>
    <row r="300" s="58" customFormat="1" ht="15">
      <c r="H300" s="126"/>
    </row>
    <row r="301" s="58" customFormat="1" ht="15">
      <c r="H301" s="126"/>
    </row>
    <row r="302" s="58" customFormat="1" ht="15">
      <c r="H302" s="126"/>
    </row>
    <row r="303" s="58" customFormat="1" ht="15">
      <c r="H303" s="126"/>
    </row>
    <row r="304" s="58" customFormat="1" ht="15">
      <c r="H304" s="126"/>
    </row>
    <row r="305" s="58" customFormat="1" ht="15">
      <c r="H305" s="126"/>
    </row>
    <row r="306" s="58" customFormat="1" ht="15">
      <c r="H306" s="126"/>
    </row>
    <row r="307" s="58" customFormat="1" ht="15">
      <c r="H307" s="126"/>
    </row>
    <row r="308" s="58" customFormat="1" ht="15">
      <c r="H308" s="126"/>
    </row>
    <row r="309" s="58" customFormat="1" ht="15">
      <c r="H309" s="126"/>
    </row>
    <row r="310" s="58" customFormat="1" ht="15">
      <c r="H310" s="126"/>
    </row>
    <row r="311" s="58" customFormat="1" ht="15">
      <c r="H311" s="126"/>
    </row>
    <row r="312" s="58" customFormat="1" ht="15">
      <c r="H312" s="126"/>
    </row>
    <row r="313" s="58" customFormat="1" ht="15">
      <c r="H313" s="126"/>
    </row>
    <row r="314" s="58" customFormat="1" ht="15">
      <c r="H314" s="126"/>
    </row>
    <row r="315" s="58" customFormat="1" ht="15">
      <c r="H315" s="126"/>
    </row>
    <row r="316" s="58" customFormat="1" ht="15">
      <c r="H316" s="126"/>
    </row>
    <row r="317" s="58" customFormat="1" ht="15">
      <c r="H317" s="126"/>
    </row>
    <row r="318" s="58" customFormat="1" ht="15">
      <c r="H318" s="126"/>
    </row>
    <row r="319" s="58" customFormat="1" ht="15">
      <c r="H319" s="126"/>
    </row>
    <row r="320" s="58" customFormat="1" ht="15">
      <c r="H320" s="126"/>
    </row>
    <row r="321" s="58" customFormat="1" ht="15">
      <c r="H321" s="126"/>
    </row>
    <row r="322" s="58" customFormat="1" ht="15">
      <c r="H322" s="126"/>
    </row>
    <row r="323" s="58" customFormat="1" ht="15">
      <c r="H323" s="126"/>
    </row>
    <row r="324" s="58" customFormat="1" ht="15">
      <c r="H324" s="126"/>
    </row>
    <row r="325" s="58" customFormat="1" ht="15">
      <c r="H325" s="126"/>
    </row>
    <row r="326" s="58" customFormat="1" ht="15">
      <c r="H326" s="126"/>
    </row>
    <row r="327" s="58" customFormat="1" ht="15">
      <c r="H327" s="126"/>
    </row>
    <row r="328" s="58" customFormat="1" ht="15">
      <c r="H328" s="126"/>
    </row>
    <row r="329" s="58" customFormat="1" ht="15">
      <c r="H329" s="126"/>
    </row>
    <row r="330" s="58" customFormat="1" ht="15">
      <c r="H330" s="126"/>
    </row>
    <row r="331" s="58" customFormat="1" ht="15">
      <c r="H331" s="126"/>
    </row>
    <row r="332" s="58" customFormat="1" ht="15">
      <c r="H332" s="126"/>
    </row>
    <row r="333" s="58" customFormat="1" ht="15">
      <c r="H333" s="126"/>
    </row>
    <row r="334" s="58" customFormat="1" ht="15">
      <c r="H334" s="126"/>
    </row>
    <row r="335" s="58" customFormat="1" ht="15">
      <c r="H335" s="126"/>
    </row>
    <row r="336" s="58" customFormat="1" ht="15">
      <c r="H336" s="126"/>
    </row>
    <row r="337" s="58" customFormat="1" ht="15">
      <c r="H337" s="126"/>
    </row>
    <row r="338" s="58" customFormat="1" ht="15">
      <c r="H338" s="126"/>
    </row>
    <row r="339" s="58" customFormat="1" ht="15">
      <c r="H339" s="126"/>
    </row>
    <row r="340" s="58" customFormat="1" ht="15">
      <c r="H340" s="126"/>
    </row>
    <row r="341" s="58" customFormat="1" ht="15">
      <c r="H341" s="126"/>
    </row>
    <row r="342" s="58" customFormat="1" ht="15">
      <c r="H342" s="126"/>
    </row>
    <row r="343" s="58" customFormat="1" ht="15">
      <c r="H343" s="126"/>
    </row>
    <row r="344" s="58" customFormat="1" ht="15">
      <c r="H344" s="126"/>
    </row>
    <row r="345" s="58" customFormat="1" ht="15">
      <c r="H345" s="126"/>
    </row>
    <row r="346" s="58" customFormat="1" ht="15">
      <c r="H346" s="126"/>
    </row>
    <row r="347" s="58" customFormat="1" ht="15">
      <c r="H347" s="126"/>
    </row>
    <row r="348" s="58" customFormat="1" ht="15">
      <c r="H348" s="126"/>
    </row>
    <row r="349" s="58" customFormat="1" ht="15">
      <c r="H349" s="126"/>
    </row>
    <row r="350" s="58" customFormat="1" ht="15">
      <c r="H350" s="126"/>
    </row>
    <row r="351" s="58" customFormat="1" ht="15">
      <c r="H351" s="126"/>
    </row>
    <row r="352" s="58" customFormat="1" ht="15">
      <c r="H352" s="126"/>
    </row>
    <row r="353" s="58" customFormat="1" ht="15">
      <c r="H353" s="126"/>
    </row>
    <row r="354" s="58" customFormat="1" ht="15">
      <c r="H354" s="126"/>
    </row>
    <row r="355" s="58" customFormat="1" ht="15">
      <c r="H355" s="126"/>
    </row>
    <row r="356" s="58" customFormat="1" ht="15">
      <c r="H356" s="126"/>
    </row>
    <row r="357" s="58" customFormat="1" ht="15">
      <c r="H357" s="126"/>
    </row>
    <row r="358" s="58" customFormat="1" ht="15">
      <c r="H358" s="126"/>
    </row>
    <row r="359" s="58" customFormat="1" ht="15">
      <c r="H359" s="126"/>
    </row>
    <row r="360" s="58" customFormat="1" ht="15">
      <c r="H360" s="126"/>
    </row>
    <row r="361" s="58" customFormat="1" ht="15">
      <c r="H361" s="126"/>
    </row>
    <row r="362" s="58" customFormat="1" ht="15">
      <c r="H362" s="126"/>
    </row>
    <row r="363" s="58" customFormat="1" ht="15">
      <c r="H363" s="126"/>
    </row>
    <row r="364" s="58" customFormat="1" ht="15">
      <c r="H364" s="126"/>
    </row>
    <row r="365" s="58" customFormat="1" ht="15">
      <c r="H365" s="126"/>
    </row>
    <row r="366" s="58" customFormat="1" ht="15">
      <c r="H366" s="126"/>
    </row>
    <row r="367" s="58" customFormat="1" ht="15">
      <c r="H367" s="126"/>
    </row>
    <row r="368" s="58" customFormat="1" ht="15">
      <c r="H368" s="126"/>
    </row>
    <row r="369" s="58" customFormat="1" ht="15">
      <c r="H369" s="126"/>
    </row>
    <row r="370" s="58" customFormat="1" ht="15">
      <c r="H370" s="126"/>
    </row>
    <row r="371" s="58" customFormat="1" ht="15">
      <c r="H371" s="126"/>
    </row>
    <row r="372" s="58" customFormat="1" ht="15">
      <c r="H372" s="126"/>
    </row>
    <row r="373" s="58" customFormat="1" ht="15">
      <c r="H373" s="126"/>
    </row>
    <row r="374" s="58" customFormat="1" ht="15">
      <c r="H374" s="126"/>
    </row>
    <row r="375" s="58" customFormat="1" ht="15">
      <c r="H375" s="126"/>
    </row>
    <row r="376" s="58" customFormat="1" ht="15">
      <c r="H376" s="126"/>
    </row>
    <row r="377" s="58" customFormat="1" ht="15">
      <c r="H377" s="126"/>
    </row>
    <row r="378" s="58" customFormat="1" ht="15">
      <c r="H378" s="126"/>
    </row>
    <row r="379" s="58" customFormat="1" ht="15">
      <c r="H379" s="126"/>
    </row>
    <row r="380" s="58" customFormat="1" ht="15">
      <c r="H380" s="126"/>
    </row>
    <row r="381" s="58" customFormat="1" ht="15">
      <c r="H381" s="126"/>
    </row>
    <row r="382" s="58" customFormat="1" ht="15">
      <c r="H382" s="126"/>
    </row>
    <row r="383" s="58" customFormat="1" ht="15">
      <c r="H383" s="126"/>
    </row>
    <row r="384" s="58" customFormat="1" ht="15">
      <c r="H384" s="126"/>
    </row>
    <row r="385" s="58" customFormat="1" ht="15">
      <c r="H385" s="126"/>
    </row>
    <row r="386" s="58" customFormat="1" ht="15">
      <c r="H386" s="126"/>
    </row>
    <row r="387" s="58" customFormat="1" ht="15">
      <c r="H387" s="126"/>
    </row>
    <row r="388" s="58" customFormat="1" ht="15">
      <c r="H388" s="126"/>
    </row>
    <row r="389" s="58" customFormat="1" ht="15">
      <c r="H389" s="126"/>
    </row>
    <row r="390" s="58" customFormat="1" ht="15">
      <c r="H390" s="126"/>
    </row>
  </sheetData>
  <sheetProtection/>
  <mergeCells count="11">
    <mergeCell ref="L4:N4"/>
    <mergeCell ref="B149:F149"/>
    <mergeCell ref="B151:F151"/>
    <mergeCell ref="A1:N1"/>
    <mergeCell ref="A2:N2"/>
    <mergeCell ref="A4:A5"/>
    <mergeCell ref="B4:B5"/>
    <mergeCell ref="E4:H4"/>
    <mergeCell ref="I4:K4"/>
    <mergeCell ref="C4:C5"/>
    <mergeCell ref="D4:D5"/>
  </mergeCells>
  <printOptions horizontalCentered="1"/>
  <pageMargins left="0.1968503937007874" right="0.1968503937007874" top="0" bottom="0" header="0" footer="0"/>
  <pageSetup horizontalDpi="600" verticalDpi="6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90"/>
  <sheetViews>
    <sheetView zoomScale="75" zoomScaleNormal="75" zoomScalePageLayoutView="0" workbookViewId="0" topLeftCell="A1">
      <pane xSplit="1" ySplit="6" topLeftCell="D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U65" sqref="U65"/>
    </sheetView>
  </sheetViews>
  <sheetFormatPr defaultColWidth="9.00390625" defaultRowHeight="12.75"/>
  <cols>
    <col min="1" max="1" width="37.25390625" style="54" bestFit="1" customWidth="1"/>
    <col min="2" max="2" width="39.875" style="54" hidden="1" customWidth="1"/>
    <col min="3" max="3" width="47.875" style="54" hidden="1" customWidth="1"/>
    <col min="4" max="4" width="12.375" style="54" customWidth="1"/>
    <col min="5" max="5" width="13.375" style="54" bestFit="1" customWidth="1"/>
    <col min="6" max="6" width="11.75390625" style="54" customWidth="1"/>
    <col min="7" max="7" width="11.25390625" style="54" customWidth="1"/>
    <col min="8" max="8" width="11.75390625" style="127" bestFit="1" customWidth="1"/>
    <col min="9" max="9" width="9.75390625" style="58" customWidth="1"/>
    <col min="10" max="10" width="9.625" style="54" customWidth="1"/>
    <col min="11" max="11" width="11.00390625" style="54" bestFit="1" customWidth="1"/>
    <col min="12" max="12" width="9.875" style="54" bestFit="1" customWidth="1"/>
    <col min="13" max="13" width="11.00390625" style="54" customWidth="1"/>
    <col min="14" max="14" width="11.625" style="54" customWidth="1"/>
    <col min="15" max="15" width="4.375" style="54" bestFit="1" customWidth="1"/>
    <col min="16" max="16" width="11.125" style="54" hidden="1" customWidth="1"/>
    <col min="17" max="16384" width="9.125" style="54" customWidth="1"/>
  </cols>
  <sheetData>
    <row r="1" spans="1:14" ht="21.75" customHeight="1">
      <c r="A1" s="405" t="s">
        <v>142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</row>
    <row r="2" spans="1:14" ht="14.25" customHeight="1">
      <c r="A2" s="406" t="str">
        <f>зерноск!A2</f>
        <v>по состоянию на 27 ноября 2017 года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</row>
    <row r="3" spans="1:14" ht="3" customHeight="1" hidden="1">
      <c r="A3" s="51"/>
      <c r="B3" s="51"/>
      <c r="C3" s="51"/>
      <c r="D3" s="51"/>
      <c r="E3" s="52"/>
      <c r="F3" s="52"/>
      <c r="G3" s="52"/>
      <c r="H3" s="123"/>
      <c r="I3" s="52"/>
      <c r="J3" s="52"/>
      <c r="K3" s="52"/>
      <c r="L3" s="53"/>
      <c r="M3" s="53"/>
      <c r="N3" s="53"/>
    </row>
    <row r="4" spans="1:14" s="58" customFormat="1" ht="18" customHeight="1">
      <c r="A4" s="389" t="s">
        <v>1</v>
      </c>
      <c r="B4" s="401" t="s">
        <v>137</v>
      </c>
      <c r="C4" s="397" t="s">
        <v>145</v>
      </c>
      <c r="D4" s="395" t="s">
        <v>146</v>
      </c>
      <c r="E4" s="389" t="s">
        <v>96</v>
      </c>
      <c r="F4" s="389"/>
      <c r="G4" s="390"/>
      <c r="H4" s="390"/>
      <c r="I4" s="393" t="s">
        <v>60</v>
      </c>
      <c r="J4" s="390"/>
      <c r="K4" s="394"/>
      <c r="L4" s="409" t="s">
        <v>0</v>
      </c>
      <c r="M4" s="410"/>
      <c r="N4" s="411"/>
    </row>
    <row r="5" spans="1:19" s="58" customFormat="1" ht="32.25" customHeight="1">
      <c r="A5" s="392"/>
      <c r="B5" s="401"/>
      <c r="C5" s="398"/>
      <c r="D5" s="396"/>
      <c r="E5" s="370" t="s">
        <v>104</v>
      </c>
      <c r="F5" s="370" t="s">
        <v>109</v>
      </c>
      <c r="G5" s="370" t="s">
        <v>105</v>
      </c>
      <c r="H5" s="370" t="s">
        <v>103</v>
      </c>
      <c r="I5" s="372" t="s">
        <v>104</v>
      </c>
      <c r="J5" s="370" t="s">
        <v>105</v>
      </c>
      <c r="K5" s="373" t="s">
        <v>103</v>
      </c>
      <c r="L5" s="370" t="s">
        <v>104</v>
      </c>
      <c r="M5" s="370" t="s">
        <v>105</v>
      </c>
      <c r="N5" s="370" t="s">
        <v>103</v>
      </c>
      <c r="S5" s="62"/>
    </row>
    <row r="6" spans="1:14" s="47" customFormat="1" ht="15.75">
      <c r="A6" s="164" t="s">
        <v>2</v>
      </c>
      <c r="B6" s="321">
        <v>2604.266</v>
      </c>
      <c r="C6" s="361">
        <v>29.907999999999994</v>
      </c>
      <c r="D6" s="359">
        <f aca="true" t="shared" si="0" ref="D6:D39">B6-C6</f>
        <v>2574.358</v>
      </c>
      <c r="E6" s="174">
        <f>E7+E26+E37+E46+E54+E69+E76+E93</f>
        <v>2467.752</v>
      </c>
      <c r="F6" s="302">
        <f>E6/D6*100</f>
        <v>95.85892871154672</v>
      </c>
      <c r="G6" s="64">
        <v>2042.5460000000003</v>
      </c>
      <c r="H6" s="65">
        <f aca="true" t="shared" si="1" ref="H6:H71">E6-G6</f>
        <v>425.2059999999997</v>
      </c>
      <c r="I6" s="167">
        <f>I7+I26+I37+I46+I54+I69+I76+I93</f>
        <v>3691.8142</v>
      </c>
      <c r="J6" s="64">
        <v>3166.16125</v>
      </c>
      <c r="K6" s="213">
        <f>I6-J6</f>
        <v>525.6529499999997</v>
      </c>
      <c r="L6" s="179">
        <f>IF(E6&gt;0,I6/E6*10,"")</f>
        <v>14.960231822322502</v>
      </c>
      <c r="M6" s="302">
        <f>IF(G6&gt;0,J6/G6*10,"")</f>
        <v>15.501052363080195</v>
      </c>
      <c r="N6" s="65">
        <f>L6-M6</f>
        <v>-0.5408205407576929</v>
      </c>
    </row>
    <row r="7" spans="1:14" s="46" customFormat="1" ht="15.75">
      <c r="A7" s="165" t="s">
        <v>3</v>
      </c>
      <c r="B7" s="168">
        <v>777.515</v>
      </c>
      <c r="C7" s="67">
        <v>11.822</v>
      </c>
      <c r="D7" s="318">
        <f t="shared" si="0"/>
        <v>765.693</v>
      </c>
      <c r="E7" s="175">
        <f>SUM(E8:E24)</f>
        <v>741.517</v>
      </c>
      <c r="F7" s="41">
        <f aca="true" t="shared" si="2" ref="F7:F70">E7/D7*100</f>
        <v>96.84259879612326</v>
      </c>
      <c r="G7" s="67">
        <v>607.345</v>
      </c>
      <c r="H7" s="69">
        <f t="shared" si="1"/>
        <v>134.17200000000003</v>
      </c>
      <c r="I7" s="168">
        <f>SUM(I8:I24)</f>
        <v>1189.616</v>
      </c>
      <c r="J7" s="67">
        <v>1266.1999999999998</v>
      </c>
      <c r="K7" s="112">
        <f aca="true" t="shared" si="3" ref="K7:K70">I7-J7</f>
        <v>-76.58399999999983</v>
      </c>
      <c r="L7" s="44">
        <f aca="true" t="shared" si="4" ref="L7:L70">IF(E7&gt;0,I7/E7*10,"")</f>
        <v>16.043003734236706</v>
      </c>
      <c r="M7" s="41">
        <f aca="true" t="shared" si="5" ref="M7:M70">IF(G7&gt;0,J7/G7*10,"")</f>
        <v>20.84811762671957</v>
      </c>
      <c r="N7" s="69">
        <f>L7-M7</f>
        <v>-4.805113892482865</v>
      </c>
    </row>
    <row r="8" spans="1:14" s="371" customFormat="1" ht="15">
      <c r="A8" s="77" t="s">
        <v>4</v>
      </c>
      <c r="B8" s="169">
        <v>212.766</v>
      </c>
      <c r="C8" s="68"/>
      <c r="D8" s="319">
        <f t="shared" si="0"/>
        <v>212.766</v>
      </c>
      <c r="E8" s="96">
        <v>211.6</v>
      </c>
      <c r="F8" s="75">
        <f t="shared" si="2"/>
        <v>99.45198010960398</v>
      </c>
      <c r="G8" s="68">
        <v>211</v>
      </c>
      <c r="H8" s="103">
        <f t="shared" si="1"/>
        <v>0.5999999999999943</v>
      </c>
      <c r="I8" s="170">
        <v>353.6</v>
      </c>
      <c r="J8" s="75">
        <v>514.9</v>
      </c>
      <c r="K8" s="113">
        <f t="shared" si="3"/>
        <v>-161.29999999999995</v>
      </c>
      <c r="L8" s="74">
        <f t="shared" si="4"/>
        <v>16.71077504725898</v>
      </c>
      <c r="M8" s="75">
        <f t="shared" si="5"/>
        <v>24.402843601895732</v>
      </c>
      <c r="N8" s="103">
        <f>L8-M8</f>
        <v>-7.6920685546367515</v>
      </c>
    </row>
    <row r="9" spans="1:14" s="371" customFormat="1" ht="15">
      <c r="A9" s="77" t="s">
        <v>5</v>
      </c>
      <c r="B9" s="169">
        <v>16.195</v>
      </c>
      <c r="C9" s="68"/>
      <c r="D9" s="319">
        <f t="shared" si="0"/>
        <v>16.195</v>
      </c>
      <c r="E9" s="96">
        <v>14.712</v>
      </c>
      <c r="F9" s="75">
        <f t="shared" si="2"/>
        <v>90.84285273232479</v>
      </c>
      <c r="G9" s="68">
        <v>10.8</v>
      </c>
      <c r="H9" s="103">
        <f t="shared" si="1"/>
        <v>3.911999999999999</v>
      </c>
      <c r="I9" s="170">
        <v>23.996</v>
      </c>
      <c r="J9" s="75">
        <v>19.3</v>
      </c>
      <c r="K9" s="113">
        <f t="shared" si="3"/>
        <v>4.695999999999998</v>
      </c>
      <c r="L9" s="74">
        <f t="shared" si="4"/>
        <v>16.310494834148994</v>
      </c>
      <c r="M9" s="75">
        <f t="shared" si="5"/>
        <v>17.87037037037037</v>
      </c>
      <c r="N9" s="103">
        <f aca="true" t="shared" si="6" ref="N9:N14">L9-M9</f>
        <v>-1.5598755362213765</v>
      </c>
    </row>
    <row r="10" spans="1:14" s="371" customFormat="1" ht="15" hidden="1">
      <c r="A10" s="77" t="s">
        <v>6</v>
      </c>
      <c r="B10" s="169">
        <v>999999999</v>
      </c>
      <c r="C10" s="68"/>
      <c r="D10" s="319">
        <f t="shared" si="0"/>
        <v>999999999</v>
      </c>
      <c r="E10" s="96"/>
      <c r="F10" s="75">
        <f t="shared" si="2"/>
        <v>0</v>
      </c>
      <c r="G10" s="68"/>
      <c r="H10" s="103">
        <f t="shared" si="1"/>
        <v>0</v>
      </c>
      <c r="I10" s="170"/>
      <c r="J10" s="75"/>
      <c r="K10" s="113">
        <f t="shared" si="3"/>
        <v>0</v>
      </c>
      <c r="L10" s="74">
        <f t="shared" si="4"/>
      </c>
      <c r="M10" s="75">
        <f t="shared" si="5"/>
      </c>
      <c r="N10" s="103" t="e">
        <f t="shared" si="6"/>
        <v>#VALUE!</v>
      </c>
    </row>
    <row r="11" spans="1:14" s="371" customFormat="1" ht="15">
      <c r="A11" s="77" t="s">
        <v>7</v>
      </c>
      <c r="B11" s="169">
        <v>99.375</v>
      </c>
      <c r="C11" s="68">
        <v>10</v>
      </c>
      <c r="D11" s="319">
        <f t="shared" si="0"/>
        <v>89.375</v>
      </c>
      <c r="E11" s="96">
        <v>89.375</v>
      </c>
      <c r="F11" s="75">
        <f t="shared" si="2"/>
        <v>100</v>
      </c>
      <c r="G11" s="68">
        <v>77.745</v>
      </c>
      <c r="H11" s="103">
        <f t="shared" si="1"/>
        <v>11.629999999999995</v>
      </c>
      <c r="I11" s="170">
        <v>125.4</v>
      </c>
      <c r="J11" s="75">
        <v>115.2</v>
      </c>
      <c r="K11" s="113">
        <f t="shared" si="3"/>
        <v>10.200000000000003</v>
      </c>
      <c r="L11" s="74">
        <f t="shared" si="4"/>
        <v>14.03076923076923</v>
      </c>
      <c r="M11" s="75">
        <f t="shared" si="5"/>
        <v>14.817673162261238</v>
      </c>
      <c r="N11" s="103">
        <f t="shared" si="6"/>
        <v>-0.7869039314920077</v>
      </c>
    </row>
    <row r="12" spans="1:14" s="371" customFormat="1" ht="15" hidden="1">
      <c r="A12" s="77" t="s">
        <v>8</v>
      </c>
      <c r="B12" s="169"/>
      <c r="C12" s="68"/>
      <c r="D12" s="319">
        <f t="shared" si="0"/>
        <v>0</v>
      </c>
      <c r="E12" s="96"/>
      <c r="F12" s="75" t="e">
        <f t="shared" si="2"/>
        <v>#DIV/0!</v>
      </c>
      <c r="G12" s="68"/>
      <c r="H12" s="103">
        <f t="shared" si="1"/>
        <v>0</v>
      </c>
      <c r="I12" s="170"/>
      <c r="J12" s="75"/>
      <c r="K12" s="113">
        <f t="shared" si="3"/>
        <v>0</v>
      </c>
      <c r="L12" s="74">
        <f t="shared" si="4"/>
      </c>
      <c r="M12" s="75">
        <f t="shared" si="5"/>
      </c>
      <c r="N12" s="103" t="e">
        <f t="shared" si="6"/>
        <v>#VALUE!</v>
      </c>
    </row>
    <row r="13" spans="1:16" s="371" customFormat="1" ht="15" hidden="1">
      <c r="A13" s="77" t="s">
        <v>9</v>
      </c>
      <c r="B13" s="169">
        <v>0.245</v>
      </c>
      <c r="C13" s="68">
        <v>0.2</v>
      </c>
      <c r="D13" s="319">
        <f t="shared" si="0"/>
        <v>0.044999999999999984</v>
      </c>
      <c r="E13" s="96"/>
      <c r="F13" s="75">
        <f t="shared" si="2"/>
        <v>0</v>
      </c>
      <c r="G13" s="68"/>
      <c r="H13" s="103">
        <f t="shared" si="1"/>
        <v>0</v>
      </c>
      <c r="I13" s="170"/>
      <c r="J13" s="75"/>
      <c r="K13" s="113">
        <f t="shared" si="3"/>
        <v>0</v>
      </c>
      <c r="L13" s="74">
        <f t="shared" si="4"/>
      </c>
      <c r="M13" s="75">
        <f t="shared" si="5"/>
      </c>
      <c r="N13" s="103" t="e">
        <f t="shared" si="6"/>
        <v>#VALUE!</v>
      </c>
      <c r="O13" s="71"/>
      <c r="P13" s="71"/>
    </row>
    <row r="14" spans="1:14" s="371" customFormat="1" ht="15" hidden="1">
      <c r="A14" s="77" t="s">
        <v>10</v>
      </c>
      <c r="B14" s="169">
        <v>999999999</v>
      </c>
      <c r="C14" s="68">
        <v>0.004</v>
      </c>
      <c r="D14" s="319">
        <f t="shared" si="0"/>
        <v>999999998.996</v>
      </c>
      <c r="E14" s="96"/>
      <c r="F14" s="75">
        <f t="shared" si="2"/>
        <v>0</v>
      </c>
      <c r="G14" s="68"/>
      <c r="H14" s="103">
        <f t="shared" si="1"/>
        <v>0</v>
      </c>
      <c r="I14" s="170"/>
      <c r="J14" s="75"/>
      <c r="K14" s="113">
        <f t="shared" si="3"/>
        <v>0</v>
      </c>
      <c r="L14" s="74">
        <f t="shared" si="4"/>
      </c>
      <c r="M14" s="75">
        <f t="shared" si="5"/>
      </c>
      <c r="N14" s="103" t="e">
        <f t="shared" si="6"/>
        <v>#VALUE!</v>
      </c>
    </row>
    <row r="15" spans="1:14" s="371" customFormat="1" ht="15">
      <c r="A15" s="77" t="s">
        <v>11</v>
      </c>
      <c r="B15" s="169">
        <v>174.614</v>
      </c>
      <c r="C15" s="68"/>
      <c r="D15" s="319">
        <f t="shared" si="0"/>
        <v>174.614</v>
      </c>
      <c r="E15" s="96">
        <v>173.2</v>
      </c>
      <c r="F15" s="75">
        <f t="shared" si="2"/>
        <v>99.19021384310535</v>
      </c>
      <c r="G15" s="68">
        <v>135.9</v>
      </c>
      <c r="H15" s="103">
        <f t="shared" si="1"/>
        <v>37.29999999999998</v>
      </c>
      <c r="I15" s="170">
        <v>307.5</v>
      </c>
      <c r="J15" s="75">
        <v>280.6</v>
      </c>
      <c r="K15" s="113">
        <f t="shared" si="3"/>
        <v>26.899999999999977</v>
      </c>
      <c r="L15" s="74">
        <f t="shared" si="4"/>
        <v>17.7540415704388</v>
      </c>
      <c r="M15" s="75">
        <f t="shared" si="5"/>
        <v>20.647534952170716</v>
      </c>
      <c r="N15" s="103">
        <f>L15-M15</f>
        <v>-2.893493381731915</v>
      </c>
    </row>
    <row r="16" spans="1:14" s="371" customFormat="1" ht="15">
      <c r="A16" s="77" t="s">
        <v>12</v>
      </c>
      <c r="B16" s="169">
        <v>73.737</v>
      </c>
      <c r="C16" s="68"/>
      <c r="D16" s="319">
        <f t="shared" si="0"/>
        <v>73.737</v>
      </c>
      <c r="E16" s="96">
        <v>67.8</v>
      </c>
      <c r="F16" s="75">
        <f t="shared" si="2"/>
        <v>91.94841124537206</v>
      </c>
      <c r="G16" s="68">
        <v>48.7</v>
      </c>
      <c r="H16" s="103">
        <f t="shared" si="1"/>
        <v>19.099999999999994</v>
      </c>
      <c r="I16" s="170">
        <v>101.2</v>
      </c>
      <c r="J16" s="75">
        <v>91.5</v>
      </c>
      <c r="K16" s="113">
        <f t="shared" si="3"/>
        <v>9.700000000000003</v>
      </c>
      <c r="L16" s="74">
        <f t="shared" si="4"/>
        <v>14.926253687315636</v>
      </c>
      <c r="M16" s="75">
        <f t="shared" si="5"/>
        <v>18.788501026694043</v>
      </c>
      <c r="N16" s="103">
        <f aca="true" t="shared" si="7" ref="N16:N32">L16-M16</f>
        <v>-3.8622473393784063</v>
      </c>
    </row>
    <row r="17" spans="1:14" s="371" customFormat="1" ht="15" hidden="1">
      <c r="A17" s="77" t="s">
        <v>92</v>
      </c>
      <c r="B17" s="169">
        <v>0.25</v>
      </c>
      <c r="C17" s="68"/>
      <c r="D17" s="319">
        <f t="shared" si="0"/>
        <v>0.25</v>
      </c>
      <c r="E17" s="96"/>
      <c r="F17" s="75">
        <f t="shared" si="2"/>
        <v>0</v>
      </c>
      <c r="G17" s="68"/>
      <c r="H17" s="103">
        <f t="shared" si="1"/>
        <v>0</v>
      </c>
      <c r="I17" s="170"/>
      <c r="J17" s="75"/>
      <c r="K17" s="113">
        <f t="shared" si="3"/>
        <v>0</v>
      </c>
      <c r="L17" s="74">
        <f t="shared" si="4"/>
      </c>
      <c r="M17" s="75">
        <f t="shared" si="5"/>
      </c>
      <c r="N17" s="103" t="e">
        <f t="shared" si="7"/>
        <v>#VALUE!</v>
      </c>
    </row>
    <row r="18" spans="1:14" s="371" customFormat="1" ht="15">
      <c r="A18" s="77" t="s">
        <v>13</v>
      </c>
      <c r="B18" s="169">
        <v>71.749</v>
      </c>
      <c r="C18" s="68">
        <v>0.348</v>
      </c>
      <c r="D18" s="319">
        <f t="shared" si="0"/>
        <v>71.401</v>
      </c>
      <c r="E18" s="96">
        <v>66.12</v>
      </c>
      <c r="F18" s="75">
        <f t="shared" si="2"/>
        <v>92.6037450455876</v>
      </c>
      <c r="G18" s="68">
        <v>51</v>
      </c>
      <c r="H18" s="103">
        <f t="shared" si="1"/>
        <v>15.120000000000005</v>
      </c>
      <c r="I18" s="170">
        <v>100.64</v>
      </c>
      <c r="J18" s="75">
        <v>98.9</v>
      </c>
      <c r="K18" s="113">
        <f t="shared" si="3"/>
        <v>1.7399999999999949</v>
      </c>
      <c r="L18" s="74">
        <f t="shared" si="4"/>
        <v>15.220810647307923</v>
      </c>
      <c r="M18" s="75">
        <f t="shared" si="5"/>
        <v>19.3921568627451</v>
      </c>
      <c r="N18" s="103">
        <f t="shared" si="7"/>
        <v>-4.171346215437177</v>
      </c>
    </row>
    <row r="19" spans="1:14" s="371" customFormat="1" ht="15">
      <c r="A19" s="77" t="s">
        <v>14</v>
      </c>
      <c r="B19" s="169">
        <v>15.291</v>
      </c>
      <c r="C19" s="68"/>
      <c r="D19" s="319">
        <f t="shared" si="0"/>
        <v>15.291</v>
      </c>
      <c r="E19" s="96">
        <v>14.1</v>
      </c>
      <c r="F19" s="75">
        <f t="shared" si="2"/>
        <v>92.21110457131645</v>
      </c>
      <c r="G19" s="68">
        <v>10.2</v>
      </c>
      <c r="H19" s="103">
        <f t="shared" si="1"/>
        <v>3.9000000000000004</v>
      </c>
      <c r="I19" s="170">
        <v>19.8</v>
      </c>
      <c r="J19" s="75">
        <v>25.1</v>
      </c>
      <c r="K19" s="113">
        <f t="shared" si="3"/>
        <v>-5.300000000000001</v>
      </c>
      <c r="L19" s="74">
        <f t="shared" si="4"/>
        <v>14.042553191489361</v>
      </c>
      <c r="M19" s="75">
        <f t="shared" si="5"/>
        <v>24.607843137254903</v>
      </c>
      <c r="N19" s="103">
        <f t="shared" si="7"/>
        <v>-10.565289945765542</v>
      </c>
    </row>
    <row r="20" spans="1:14" s="371" customFormat="1" ht="15" hidden="1">
      <c r="A20" s="77" t="s">
        <v>15</v>
      </c>
      <c r="B20" s="169">
        <v>999999999</v>
      </c>
      <c r="C20" s="68"/>
      <c r="D20" s="319">
        <f t="shared" si="0"/>
        <v>999999999</v>
      </c>
      <c r="E20" s="96"/>
      <c r="F20" s="75">
        <f t="shared" si="2"/>
        <v>0</v>
      </c>
      <c r="G20" s="68"/>
      <c r="H20" s="103">
        <f t="shared" si="1"/>
        <v>0</v>
      </c>
      <c r="I20" s="169"/>
      <c r="J20" s="68"/>
      <c r="K20" s="113">
        <f t="shared" si="3"/>
        <v>0</v>
      </c>
      <c r="L20" s="74">
        <f t="shared" si="4"/>
      </c>
      <c r="M20" s="75">
        <f t="shared" si="5"/>
      </c>
      <c r="N20" s="103" t="e">
        <f>L20-M20</f>
        <v>#VALUE!</v>
      </c>
    </row>
    <row r="21" spans="1:14" s="371" customFormat="1" ht="15">
      <c r="A21" s="77" t="s">
        <v>16</v>
      </c>
      <c r="B21" s="169">
        <v>88.049</v>
      </c>
      <c r="C21" s="68">
        <v>1.27</v>
      </c>
      <c r="D21" s="319">
        <f t="shared" si="0"/>
        <v>86.77900000000001</v>
      </c>
      <c r="E21" s="96">
        <v>82.1</v>
      </c>
      <c r="F21" s="75">
        <f t="shared" si="2"/>
        <v>94.6081425229606</v>
      </c>
      <c r="G21" s="75">
        <v>48.8</v>
      </c>
      <c r="H21" s="103">
        <f t="shared" si="1"/>
        <v>33.3</v>
      </c>
      <c r="I21" s="169">
        <v>122.6</v>
      </c>
      <c r="J21" s="68">
        <v>87.1</v>
      </c>
      <c r="K21" s="113">
        <f t="shared" si="3"/>
        <v>35.5</v>
      </c>
      <c r="L21" s="74">
        <f t="shared" si="4"/>
        <v>14.933008526187576</v>
      </c>
      <c r="M21" s="75">
        <f t="shared" si="5"/>
        <v>17.848360655737704</v>
      </c>
      <c r="N21" s="103">
        <f t="shared" si="7"/>
        <v>-2.9153521295501275</v>
      </c>
    </row>
    <row r="22" spans="1:14" s="371" customFormat="1" ht="15.75" hidden="1">
      <c r="A22" s="77" t="s">
        <v>17</v>
      </c>
      <c r="B22" s="169"/>
      <c r="C22" s="68"/>
      <c r="D22" s="319">
        <f t="shared" si="0"/>
        <v>0</v>
      </c>
      <c r="E22" s="96"/>
      <c r="F22" s="75" t="e">
        <f t="shared" si="2"/>
        <v>#DIV/0!</v>
      </c>
      <c r="G22" s="75"/>
      <c r="H22" s="103">
        <f t="shared" si="1"/>
        <v>0</v>
      </c>
      <c r="I22" s="169"/>
      <c r="J22" s="68"/>
      <c r="K22" s="112">
        <f t="shared" si="3"/>
        <v>0</v>
      </c>
      <c r="L22" s="74">
        <f t="shared" si="4"/>
      </c>
      <c r="M22" s="75">
        <f t="shared" si="5"/>
      </c>
      <c r="N22" s="103" t="e">
        <f t="shared" si="7"/>
        <v>#VALUE!</v>
      </c>
    </row>
    <row r="23" spans="1:14" s="371" customFormat="1" ht="15">
      <c r="A23" s="77" t="s">
        <v>18</v>
      </c>
      <c r="B23" s="169">
        <v>25.17</v>
      </c>
      <c r="C23" s="68"/>
      <c r="D23" s="319">
        <f t="shared" si="0"/>
        <v>25.17</v>
      </c>
      <c r="E23" s="96">
        <v>22.51</v>
      </c>
      <c r="F23" s="75">
        <f t="shared" si="2"/>
        <v>89.43186332936035</v>
      </c>
      <c r="G23" s="75">
        <v>13.2</v>
      </c>
      <c r="H23" s="103">
        <f t="shared" si="1"/>
        <v>9.310000000000002</v>
      </c>
      <c r="I23" s="169">
        <v>34.88</v>
      </c>
      <c r="J23" s="68">
        <v>33.6</v>
      </c>
      <c r="K23" s="113">
        <f t="shared" si="3"/>
        <v>1.2800000000000011</v>
      </c>
      <c r="L23" s="74">
        <f t="shared" si="4"/>
        <v>15.495335406486006</v>
      </c>
      <c r="M23" s="75">
        <f t="shared" si="5"/>
        <v>25.45454545454546</v>
      </c>
      <c r="N23" s="103">
        <f t="shared" si="7"/>
        <v>-9.959210048059454</v>
      </c>
    </row>
    <row r="24" spans="1:14" s="371" customFormat="1" ht="15.75" hidden="1">
      <c r="A24" s="77" t="s">
        <v>19</v>
      </c>
      <c r="B24" s="169"/>
      <c r="C24" s="68"/>
      <c r="D24" s="319">
        <f t="shared" si="0"/>
        <v>0</v>
      </c>
      <c r="E24" s="96"/>
      <c r="F24" s="75" t="e">
        <f t="shared" si="2"/>
        <v>#DIV/0!</v>
      </c>
      <c r="G24" s="75"/>
      <c r="H24" s="103">
        <f t="shared" si="1"/>
        <v>0</v>
      </c>
      <c r="I24" s="169"/>
      <c r="J24" s="68"/>
      <c r="K24" s="112">
        <f t="shared" si="3"/>
        <v>0</v>
      </c>
      <c r="L24" s="74">
        <f t="shared" si="4"/>
      </c>
      <c r="M24" s="75">
        <f t="shared" si="5"/>
      </c>
      <c r="N24" s="103" t="e">
        <f t="shared" si="7"/>
        <v>#VALUE!</v>
      </c>
    </row>
    <row r="25" spans="1:14" s="371" customFormat="1" ht="15.75" hidden="1">
      <c r="A25" s="77"/>
      <c r="B25" s="169"/>
      <c r="C25" s="68"/>
      <c r="D25" s="319">
        <f t="shared" si="0"/>
        <v>0</v>
      </c>
      <c r="E25" s="96"/>
      <c r="F25" s="75" t="e">
        <f t="shared" si="2"/>
        <v>#DIV/0!</v>
      </c>
      <c r="G25" s="75"/>
      <c r="H25" s="103"/>
      <c r="I25" s="169"/>
      <c r="J25" s="68"/>
      <c r="K25" s="112"/>
      <c r="L25" s="74">
        <f t="shared" si="4"/>
      </c>
      <c r="M25" s="75">
        <f t="shared" si="5"/>
      </c>
      <c r="N25" s="103" t="e">
        <f t="shared" si="7"/>
        <v>#VALUE!</v>
      </c>
    </row>
    <row r="26" spans="1:14" s="46" customFormat="1" ht="15.75">
      <c r="A26" s="165" t="s">
        <v>20</v>
      </c>
      <c r="B26" s="168">
        <v>1.323</v>
      </c>
      <c r="C26" s="67">
        <v>0</v>
      </c>
      <c r="D26" s="318">
        <f t="shared" si="0"/>
        <v>1.323</v>
      </c>
      <c r="E26" s="175">
        <f>SUM(E27:E36)-E30</f>
        <v>0.5</v>
      </c>
      <c r="F26" s="41">
        <f t="shared" si="2"/>
        <v>37.79289493575208</v>
      </c>
      <c r="G26" s="67"/>
      <c r="H26" s="69">
        <f t="shared" si="1"/>
        <v>0.5</v>
      </c>
      <c r="I26" s="168">
        <f>SUM(I27:I36)-I30</f>
        <v>1</v>
      </c>
      <c r="J26" s="67"/>
      <c r="K26" s="112">
        <f t="shared" si="3"/>
        <v>1</v>
      </c>
      <c r="L26" s="44">
        <f t="shared" si="4"/>
        <v>20</v>
      </c>
      <c r="M26" s="41">
        <f t="shared" si="5"/>
      </c>
      <c r="N26" s="381" t="e">
        <f t="shared" si="7"/>
        <v>#VALUE!</v>
      </c>
    </row>
    <row r="27" spans="1:14" s="371" customFormat="1" ht="15.75" hidden="1">
      <c r="A27" s="77" t="s">
        <v>61</v>
      </c>
      <c r="B27" s="169"/>
      <c r="C27" s="68"/>
      <c r="D27" s="319">
        <f t="shared" si="0"/>
        <v>0</v>
      </c>
      <c r="E27" s="96"/>
      <c r="F27" s="75" t="e">
        <f t="shared" si="2"/>
        <v>#DIV/0!</v>
      </c>
      <c r="G27" s="75"/>
      <c r="H27" s="103">
        <f t="shared" si="1"/>
        <v>0</v>
      </c>
      <c r="I27" s="170"/>
      <c r="J27" s="68"/>
      <c r="K27" s="112">
        <f t="shared" si="3"/>
        <v>0</v>
      </c>
      <c r="L27" s="74">
        <f t="shared" si="4"/>
      </c>
      <c r="M27" s="75">
        <f t="shared" si="5"/>
      </c>
      <c r="N27" s="381" t="e">
        <f t="shared" si="7"/>
        <v>#VALUE!</v>
      </c>
    </row>
    <row r="28" spans="1:14" s="371" customFormat="1" ht="15.75" hidden="1">
      <c r="A28" s="77" t="s">
        <v>21</v>
      </c>
      <c r="B28" s="169"/>
      <c r="C28" s="68"/>
      <c r="D28" s="319">
        <f t="shared" si="0"/>
        <v>0</v>
      </c>
      <c r="E28" s="96"/>
      <c r="F28" s="75" t="e">
        <f t="shared" si="2"/>
        <v>#DIV/0!</v>
      </c>
      <c r="G28" s="75"/>
      <c r="H28" s="103">
        <f t="shared" si="1"/>
        <v>0</v>
      </c>
      <c r="I28" s="170"/>
      <c r="J28" s="68"/>
      <c r="K28" s="112">
        <f t="shared" si="3"/>
        <v>0</v>
      </c>
      <c r="L28" s="74">
        <f t="shared" si="4"/>
      </c>
      <c r="M28" s="75">
        <f t="shared" si="5"/>
      </c>
      <c r="N28" s="381" t="e">
        <f t="shared" si="7"/>
        <v>#VALUE!</v>
      </c>
    </row>
    <row r="29" spans="1:14" s="371" customFormat="1" ht="15.75" hidden="1">
      <c r="A29" s="77" t="s">
        <v>22</v>
      </c>
      <c r="B29" s="169"/>
      <c r="C29" s="68"/>
      <c r="D29" s="319">
        <f t="shared" si="0"/>
        <v>0</v>
      </c>
      <c r="E29" s="96"/>
      <c r="F29" s="75" t="e">
        <f t="shared" si="2"/>
        <v>#DIV/0!</v>
      </c>
      <c r="G29" s="75"/>
      <c r="H29" s="103">
        <f t="shared" si="1"/>
        <v>0</v>
      </c>
      <c r="I29" s="170"/>
      <c r="J29" s="68"/>
      <c r="K29" s="112">
        <f t="shared" si="3"/>
        <v>0</v>
      </c>
      <c r="L29" s="74">
        <f t="shared" si="4"/>
      </c>
      <c r="M29" s="75">
        <f t="shared" si="5"/>
      </c>
      <c r="N29" s="381" t="e">
        <f t="shared" si="7"/>
        <v>#VALUE!</v>
      </c>
    </row>
    <row r="30" spans="1:14" s="371" customFormat="1" ht="15.75" hidden="1">
      <c r="A30" s="77" t="s">
        <v>62</v>
      </c>
      <c r="B30" s="169"/>
      <c r="C30" s="68"/>
      <c r="D30" s="319">
        <f t="shared" si="0"/>
        <v>0</v>
      </c>
      <c r="E30" s="96"/>
      <c r="F30" s="75" t="e">
        <f t="shared" si="2"/>
        <v>#DIV/0!</v>
      </c>
      <c r="G30" s="75"/>
      <c r="H30" s="103">
        <f t="shared" si="1"/>
        <v>0</v>
      </c>
      <c r="I30" s="170"/>
      <c r="J30" s="75"/>
      <c r="K30" s="112">
        <f t="shared" si="3"/>
        <v>0</v>
      </c>
      <c r="L30" s="74">
        <f t="shared" si="4"/>
      </c>
      <c r="M30" s="75">
        <f t="shared" si="5"/>
      </c>
      <c r="N30" s="381" t="e">
        <f t="shared" si="7"/>
        <v>#VALUE!</v>
      </c>
    </row>
    <row r="31" spans="1:14" s="371" customFormat="1" ht="15.75" hidden="1">
      <c r="A31" s="77" t="s">
        <v>23</v>
      </c>
      <c r="B31" s="169"/>
      <c r="C31" s="68"/>
      <c r="D31" s="319">
        <f t="shared" si="0"/>
        <v>0</v>
      </c>
      <c r="E31" s="96"/>
      <c r="F31" s="75" t="e">
        <f t="shared" si="2"/>
        <v>#DIV/0!</v>
      </c>
      <c r="G31" s="75"/>
      <c r="H31" s="103">
        <f t="shared" si="1"/>
        <v>0</v>
      </c>
      <c r="I31" s="170"/>
      <c r="J31" s="75"/>
      <c r="K31" s="112">
        <f t="shared" si="3"/>
        <v>0</v>
      </c>
      <c r="L31" s="74">
        <f t="shared" si="4"/>
      </c>
      <c r="M31" s="75">
        <f t="shared" si="5"/>
      </c>
      <c r="N31" s="386" t="e">
        <f t="shared" si="7"/>
        <v>#VALUE!</v>
      </c>
    </row>
    <row r="32" spans="1:14" s="371" customFormat="1" ht="15">
      <c r="A32" s="77" t="s">
        <v>24</v>
      </c>
      <c r="B32" s="169">
        <v>1.323</v>
      </c>
      <c r="C32" s="68"/>
      <c r="D32" s="319">
        <f t="shared" si="0"/>
        <v>1.323</v>
      </c>
      <c r="E32" s="96">
        <v>0.5</v>
      </c>
      <c r="F32" s="75">
        <f t="shared" si="2"/>
        <v>37.79289493575208</v>
      </c>
      <c r="G32" s="75"/>
      <c r="H32" s="103">
        <f t="shared" si="1"/>
        <v>0.5</v>
      </c>
      <c r="I32" s="170">
        <v>1</v>
      </c>
      <c r="J32" s="75"/>
      <c r="K32" s="113">
        <f t="shared" si="3"/>
        <v>1</v>
      </c>
      <c r="L32" s="74">
        <f t="shared" si="4"/>
        <v>20</v>
      </c>
      <c r="M32" s="75">
        <f t="shared" si="5"/>
      </c>
      <c r="N32" s="381" t="e">
        <f t="shared" si="7"/>
        <v>#VALUE!</v>
      </c>
    </row>
    <row r="33" spans="1:14" s="371" customFormat="1" ht="15.75" hidden="1">
      <c r="A33" s="77" t="s">
        <v>25</v>
      </c>
      <c r="B33" s="169"/>
      <c r="C33" s="68"/>
      <c r="D33" s="319">
        <f t="shared" si="0"/>
        <v>0</v>
      </c>
      <c r="E33" s="96"/>
      <c r="F33" s="75" t="e">
        <f t="shared" si="2"/>
        <v>#DIV/0!</v>
      </c>
      <c r="G33" s="75"/>
      <c r="H33" s="103">
        <f t="shared" si="1"/>
        <v>0</v>
      </c>
      <c r="I33" s="170"/>
      <c r="J33" s="75"/>
      <c r="K33" s="112">
        <f t="shared" si="3"/>
        <v>0</v>
      </c>
      <c r="L33" s="74">
        <f t="shared" si="4"/>
      </c>
      <c r="M33" s="75">
        <f t="shared" si="5"/>
      </c>
      <c r="N33" s="69" t="s">
        <v>100</v>
      </c>
    </row>
    <row r="34" spans="1:14" s="371" customFormat="1" ht="15.75" hidden="1">
      <c r="A34" s="77" t="s">
        <v>26</v>
      </c>
      <c r="B34" s="169"/>
      <c r="C34" s="68"/>
      <c r="D34" s="319">
        <f t="shared" si="0"/>
        <v>0</v>
      </c>
      <c r="E34" s="96"/>
      <c r="F34" s="75" t="e">
        <f t="shared" si="2"/>
        <v>#DIV/0!</v>
      </c>
      <c r="G34" s="75"/>
      <c r="H34" s="103">
        <f t="shared" si="1"/>
        <v>0</v>
      </c>
      <c r="I34" s="170"/>
      <c r="J34" s="75"/>
      <c r="K34" s="112">
        <f t="shared" si="3"/>
        <v>0</v>
      </c>
      <c r="L34" s="74">
        <f t="shared" si="4"/>
      </c>
      <c r="M34" s="75">
        <f t="shared" si="5"/>
      </c>
      <c r="N34" s="69" t="s">
        <v>100</v>
      </c>
    </row>
    <row r="35" spans="1:14" s="371" customFormat="1" ht="15.75" hidden="1">
      <c r="A35" s="77" t="s">
        <v>27</v>
      </c>
      <c r="B35" s="169"/>
      <c r="C35" s="68"/>
      <c r="D35" s="319">
        <f t="shared" si="0"/>
        <v>0</v>
      </c>
      <c r="E35" s="96"/>
      <c r="F35" s="75" t="e">
        <f t="shared" si="2"/>
        <v>#DIV/0!</v>
      </c>
      <c r="G35" s="75"/>
      <c r="H35" s="103">
        <f t="shared" si="1"/>
        <v>0</v>
      </c>
      <c r="I35" s="170"/>
      <c r="J35" s="75"/>
      <c r="K35" s="112">
        <f t="shared" si="3"/>
        <v>0</v>
      </c>
      <c r="L35" s="74">
        <f t="shared" si="4"/>
      </c>
      <c r="M35" s="75">
        <f t="shared" si="5"/>
      </c>
      <c r="N35" s="69" t="s">
        <v>100</v>
      </c>
    </row>
    <row r="36" spans="1:14" s="371" customFormat="1" ht="15.75" hidden="1">
      <c r="A36" s="77" t="s">
        <v>28</v>
      </c>
      <c r="B36" s="169"/>
      <c r="C36" s="68"/>
      <c r="D36" s="319">
        <f t="shared" si="0"/>
        <v>0</v>
      </c>
      <c r="E36" s="96"/>
      <c r="F36" s="75" t="e">
        <f t="shared" si="2"/>
        <v>#DIV/0!</v>
      </c>
      <c r="G36" s="75"/>
      <c r="H36" s="103">
        <f t="shared" si="1"/>
        <v>0</v>
      </c>
      <c r="I36" s="170"/>
      <c r="J36" s="75"/>
      <c r="K36" s="112">
        <f t="shared" si="3"/>
        <v>0</v>
      </c>
      <c r="L36" s="74">
        <f t="shared" si="4"/>
      </c>
      <c r="M36" s="75">
        <f t="shared" si="5"/>
      </c>
      <c r="N36" s="69" t="s">
        <v>100</v>
      </c>
    </row>
    <row r="37" spans="1:16" s="46" customFormat="1" ht="15.75">
      <c r="A37" s="165" t="s">
        <v>93</v>
      </c>
      <c r="B37" s="168">
        <v>200.334</v>
      </c>
      <c r="C37" s="67">
        <v>1.6</v>
      </c>
      <c r="D37" s="318">
        <f t="shared" si="0"/>
        <v>198.734</v>
      </c>
      <c r="E37" s="175">
        <f>SUM(E38:E45)</f>
        <v>198.125</v>
      </c>
      <c r="F37" s="41">
        <f t="shared" si="2"/>
        <v>99.69356023629575</v>
      </c>
      <c r="G37" s="67">
        <f>SUM(G38:G45)</f>
        <v>179.5799</v>
      </c>
      <c r="H37" s="69">
        <f t="shared" si="1"/>
        <v>18.54509999999999</v>
      </c>
      <c r="I37" s="175">
        <f>SUM(I38:I45)</f>
        <v>389.1882</v>
      </c>
      <c r="J37" s="67">
        <f>SUM(J38:J45)</f>
        <v>363.55179999999996</v>
      </c>
      <c r="K37" s="112">
        <f>I37-J37</f>
        <v>25.636400000000037</v>
      </c>
      <c r="L37" s="44">
        <f t="shared" si="4"/>
        <v>19.643568454258677</v>
      </c>
      <c r="M37" s="41">
        <f t="shared" si="5"/>
        <v>20.244570801075174</v>
      </c>
      <c r="N37" s="102">
        <f>L37-M37</f>
        <v>-0.6010023468164967</v>
      </c>
      <c r="O37" s="95"/>
      <c r="P37" s="95"/>
    </row>
    <row r="38" spans="1:14" s="371" customFormat="1" ht="15">
      <c r="A38" s="77" t="s">
        <v>63</v>
      </c>
      <c r="B38" s="169">
        <v>9.068</v>
      </c>
      <c r="C38" s="68">
        <v>0.8</v>
      </c>
      <c r="D38" s="319">
        <f t="shared" si="0"/>
        <v>8.267999999999999</v>
      </c>
      <c r="E38" s="96">
        <v>8.267999999999999</v>
      </c>
      <c r="F38" s="75">
        <f t="shared" si="2"/>
        <v>100</v>
      </c>
      <c r="G38" s="68">
        <v>6.3</v>
      </c>
      <c r="H38" s="97">
        <f t="shared" si="1"/>
        <v>1.967999999999999</v>
      </c>
      <c r="I38" s="169">
        <v>12.14</v>
      </c>
      <c r="J38" s="68">
        <v>13</v>
      </c>
      <c r="K38" s="214">
        <f t="shared" si="3"/>
        <v>-0.8599999999999994</v>
      </c>
      <c r="L38" s="74">
        <f t="shared" si="4"/>
        <v>14.683115626511857</v>
      </c>
      <c r="M38" s="75">
        <f t="shared" si="5"/>
        <v>20.634920634920636</v>
      </c>
      <c r="N38" s="97">
        <f aca="true" t="shared" si="8" ref="N38:N101">L38-M38</f>
        <v>-5.95180500840878</v>
      </c>
    </row>
    <row r="39" spans="1:14" s="371" customFormat="1" ht="15" customHeight="1" hidden="1">
      <c r="A39" s="77" t="s">
        <v>67</v>
      </c>
      <c r="B39" s="169"/>
      <c r="C39" s="68"/>
      <c r="D39" s="319">
        <f t="shared" si="0"/>
        <v>0</v>
      </c>
      <c r="E39" s="96"/>
      <c r="F39" s="75" t="e">
        <f t="shared" si="2"/>
        <v>#DIV/0!</v>
      </c>
      <c r="G39" s="68"/>
      <c r="H39" s="97">
        <f t="shared" si="1"/>
        <v>0</v>
      </c>
      <c r="I39" s="169"/>
      <c r="J39" s="68"/>
      <c r="K39" s="214">
        <f t="shared" si="3"/>
        <v>0</v>
      </c>
      <c r="L39" s="74">
        <f t="shared" si="4"/>
      </c>
      <c r="M39" s="75">
        <f t="shared" si="5"/>
      </c>
      <c r="N39" s="97" t="e">
        <f t="shared" si="8"/>
        <v>#VALUE!</v>
      </c>
    </row>
    <row r="40" spans="1:14" s="49" customFormat="1" ht="15" customHeight="1">
      <c r="A40" s="166" t="s">
        <v>101</v>
      </c>
      <c r="B40" s="171">
        <v>999999999</v>
      </c>
      <c r="C40" s="99"/>
      <c r="D40" s="319">
        <v>0.226</v>
      </c>
      <c r="E40" s="176">
        <v>0.226</v>
      </c>
      <c r="F40" s="75">
        <f t="shared" si="2"/>
        <v>100</v>
      </c>
      <c r="G40" s="99">
        <v>0.2529</v>
      </c>
      <c r="H40" s="100">
        <f>E40-G40</f>
        <v>-0.026900000000000007</v>
      </c>
      <c r="I40" s="171">
        <v>0.5482</v>
      </c>
      <c r="J40" s="99">
        <v>0.5818</v>
      </c>
      <c r="K40" s="215">
        <f>I40-J40</f>
        <v>-0.03359999999999996</v>
      </c>
      <c r="L40" s="74">
        <f t="shared" si="4"/>
        <v>24.256637168141594</v>
      </c>
      <c r="M40" s="75">
        <f t="shared" si="5"/>
        <v>23.005140371688412</v>
      </c>
      <c r="N40" s="100">
        <f>L40-M40</f>
        <v>1.251496796453182</v>
      </c>
    </row>
    <row r="41" spans="1:14" s="371" customFormat="1" ht="15">
      <c r="A41" s="77" t="s">
        <v>30</v>
      </c>
      <c r="B41" s="169">
        <v>176.231</v>
      </c>
      <c r="C41" s="68">
        <v>0.8</v>
      </c>
      <c r="D41" s="319">
        <f aca="true" t="shared" si="9" ref="D41:D69">B41-C41</f>
        <v>175.43099999999998</v>
      </c>
      <c r="E41" s="96">
        <v>175.43099999999998</v>
      </c>
      <c r="F41" s="75">
        <f t="shared" si="2"/>
        <v>100</v>
      </c>
      <c r="G41" s="68">
        <v>153.5</v>
      </c>
      <c r="H41" s="97">
        <f>E41-G41</f>
        <v>21.930999999999983</v>
      </c>
      <c r="I41" s="169">
        <v>359.7</v>
      </c>
      <c r="J41" s="68">
        <v>323.4</v>
      </c>
      <c r="K41" s="215">
        <f>I41-J41</f>
        <v>36.30000000000001</v>
      </c>
      <c r="L41" s="74">
        <f t="shared" si="4"/>
        <v>20.503787814012348</v>
      </c>
      <c r="M41" s="75">
        <f t="shared" si="5"/>
        <v>21.068403908794785</v>
      </c>
      <c r="N41" s="97">
        <f t="shared" si="8"/>
        <v>-0.564616094782437</v>
      </c>
    </row>
    <row r="42" spans="1:14" s="371" customFormat="1" ht="15" customHeight="1" hidden="1">
      <c r="A42" s="77" t="s">
        <v>31</v>
      </c>
      <c r="B42" s="169"/>
      <c r="C42" s="68"/>
      <c r="D42" s="319">
        <f t="shared" si="9"/>
        <v>0</v>
      </c>
      <c r="E42" s="96"/>
      <c r="F42" s="75" t="e">
        <f t="shared" si="2"/>
        <v>#DIV/0!</v>
      </c>
      <c r="G42" s="68"/>
      <c r="H42" s="103">
        <f t="shared" si="1"/>
        <v>0</v>
      </c>
      <c r="I42" s="170"/>
      <c r="J42" s="75"/>
      <c r="K42" s="113">
        <f>I42-J42</f>
        <v>0</v>
      </c>
      <c r="L42" s="74">
        <f t="shared" si="4"/>
      </c>
      <c r="M42" s="75">
        <f t="shared" si="5"/>
      </c>
      <c r="N42" s="103" t="e">
        <f t="shared" si="8"/>
        <v>#VALUE!</v>
      </c>
    </row>
    <row r="43" spans="1:14" s="371" customFormat="1" ht="15">
      <c r="A43" s="77" t="s">
        <v>32</v>
      </c>
      <c r="B43" s="169">
        <v>8.2</v>
      </c>
      <c r="C43" s="68"/>
      <c r="D43" s="319">
        <f t="shared" si="9"/>
        <v>8.2</v>
      </c>
      <c r="E43" s="96">
        <v>7.8</v>
      </c>
      <c r="F43" s="75">
        <f t="shared" si="2"/>
        <v>95.1219512195122</v>
      </c>
      <c r="G43" s="68">
        <v>10.227</v>
      </c>
      <c r="H43" s="103">
        <f t="shared" si="1"/>
        <v>-2.4270000000000005</v>
      </c>
      <c r="I43" s="170">
        <v>11.7</v>
      </c>
      <c r="J43" s="75">
        <v>17.3</v>
      </c>
      <c r="K43" s="113">
        <f t="shared" si="3"/>
        <v>-5.600000000000001</v>
      </c>
      <c r="L43" s="74">
        <f t="shared" si="4"/>
        <v>15</v>
      </c>
      <c r="M43" s="75">
        <f t="shared" si="5"/>
        <v>16.916006649066198</v>
      </c>
      <c r="N43" s="103">
        <f t="shared" si="8"/>
        <v>-1.9160066490661976</v>
      </c>
    </row>
    <row r="44" spans="1:14" s="371" customFormat="1" ht="15">
      <c r="A44" s="77" t="s">
        <v>33</v>
      </c>
      <c r="B44" s="169">
        <v>6.496</v>
      </c>
      <c r="C44" s="68"/>
      <c r="D44" s="319">
        <f t="shared" si="9"/>
        <v>6.496</v>
      </c>
      <c r="E44" s="96">
        <v>6.4</v>
      </c>
      <c r="F44" s="75">
        <f t="shared" si="2"/>
        <v>98.52216748768473</v>
      </c>
      <c r="G44" s="68">
        <v>9.3</v>
      </c>
      <c r="H44" s="103">
        <f t="shared" si="1"/>
        <v>-2.9000000000000004</v>
      </c>
      <c r="I44" s="170">
        <v>5.1</v>
      </c>
      <c r="J44" s="75">
        <v>9.27</v>
      </c>
      <c r="K44" s="113">
        <f t="shared" si="3"/>
        <v>-4.17</v>
      </c>
      <c r="L44" s="74">
        <f t="shared" si="4"/>
        <v>7.968749999999999</v>
      </c>
      <c r="M44" s="75">
        <f t="shared" si="5"/>
        <v>9.967741935483868</v>
      </c>
      <c r="N44" s="103">
        <f t="shared" si="8"/>
        <v>-1.9989919354838692</v>
      </c>
    </row>
    <row r="45" spans="1:14" s="371" customFormat="1" ht="15" customHeight="1" hidden="1">
      <c r="A45" s="77" t="s">
        <v>102</v>
      </c>
      <c r="B45" s="169"/>
      <c r="C45" s="68"/>
      <c r="D45" s="319">
        <f t="shared" si="9"/>
        <v>0</v>
      </c>
      <c r="E45" s="96"/>
      <c r="F45" s="75" t="e">
        <f t="shared" si="2"/>
        <v>#DIV/0!</v>
      </c>
      <c r="G45" s="68"/>
      <c r="H45" s="97">
        <f t="shared" si="1"/>
        <v>0</v>
      </c>
      <c r="I45" s="169"/>
      <c r="J45" s="68"/>
      <c r="K45" s="214"/>
      <c r="L45" s="74">
        <f t="shared" si="4"/>
      </c>
      <c r="M45" s="75">
        <f t="shared" si="5"/>
      </c>
      <c r="N45" s="103" t="e">
        <f>L45-M45</f>
        <v>#VALUE!</v>
      </c>
    </row>
    <row r="46" spans="1:14" s="46" customFormat="1" ht="15.75">
      <c r="A46" s="165" t="s">
        <v>98</v>
      </c>
      <c r="B46" s="168">
        <v>32.09</v>
      </c>
      <c r="C46" s="67">
        <v>0.382</v>
      </c>
      <c r="D46" s="318">
        <f t="shared" si="9"/>
        <v>31.708000000000002</v>
      </c>
      <c r="E46" s="177">
        <f>SUM(E47:E53)</f>
        <v>6.1259999999999994</v>
      </c>
      <c r="F46" s="41">
        <f t="shared" si="2"/>
        <v>19.320045414406454</v>
      </c>
      <c r="G46" s="101">
        <v>2.472</v>
      </c>
      <c r="H46" s="69">
        <f t="shared" si="1"/>
        <v>3.6539999999999995</v>
      </c>
      <c r="I46" s="172">
        <f>SUM(I47:I53)</f>
        <v>11.19</v>
      </c>
      <c r="J46" s="101">
        <v>3.8</v>
      </c>
      <c r="K46" s="112">
        <f>I46-J46</f>
        <v>7.39</v>
      </c>
      <c r="L46" s="44">
        <f t="shared" si="4"/>
        <v>18.266405484818804</v>
      </c>
      <c r="M46" s="41">
        <f t="shared" si="5"/>
        <v>15.372168284789643</v>
      </c>
      <c r="N46" s="102">
        <f t="shared" si="8"/>
        <v>2.8942372000291616</v>
      </c>
    </row>
    <row r="47" spans="1:16" s="371" customFormat="1" ht="15" customHeight="1" hidden="1">
      <c r="A47" s="77" t="s">
        <v>64</v>
      </c>
      <c r="B47" s="169"/>
      <c r="C47" s="68"/>
      <c r="D47" s="319">
        <f t="shared" si="9"/>
        <v>0</v>
      </c>
      <c r="E47" s="96"/>
      <c r="F47" s="75" t="e">
        <f t="shared" si="2"/>
        <v>#DIV/0!</v>
      </c>
      <c r="G47" s="68"/>
      <c r="H47" s="97">
        <f t="shared" si="1"/>
        <v>0</v>
      </c>
      <c r="I47" s="169"/>
      <c r="J47" s="68"/>
      <c r="K47" s="214">
        <f t="shared" si="3"/>
        <v>0</v>
      </c>
      <c r="L47" s="74">
        <f t="shared" si="4"/>
      </c>
      <c r="M47" s="75">
        <f t="shared" si="5"/>
      </c>
      <c r="N47" s="103" t="e">
        <f t="shared" si="8"/>
        <v>#VALUE!</v>
      </c>
      <c r="P47" s="371">
        <f>O47*E47/10</f>
        <v>0</v>
      </c>
    </row>
    <row r="48" spans="1:14" s="371" customFormat="1" ht="15" customHeight="1" hidden="1">
      <c r="A48" s="77" t="s">
        <v>65</v>
      </c>
      <c r="B48" s="169">
        <v>999999999</v>
      </c>
      <c r="C48" s="68"/>
      <c r="D48" s="319">
        <f t="shared" si="9"/>
        <v>999999999</v>
      </c>
      <c r="E48" s="96"/>
      <c r="F48" s="75">
        <f t="shared" si="2"/>
        <v>0</v>
      </c>
      <c r="G48" s="68"/>
      <c r="H48" s="97">
        <f t="shared" si="1"/>
        <v>0</v>
      </c>
      <c r="I48" s="169"/>
      <c r="J48" s="68"/>
      <c r="K48" s="214">
        <f t="shared" si="3"/>
        <v>0</v>
      </c>
      <c r="L48" s="74">
        <f t="shared" si="4"/>
      </c>
      <c r="M48" s="75">
        <f t="shared" si="5"/>
      </c>
      <c r="N48" s="103" t="e">
        <f t="shared" si="8"/>
        <v>#VALUE!</v>
      </c>
    </row>
    <row r="49" spans="1:14" s="371" customFormat="1" ht="15">
      <c r="A49" s="77" t="s">
        <v>66</v>
      </c>
      <c r="B49" s="169">
        <v>5.57</v>
      </c>
      <c r="C49" s="68"/>
      <c r="D49" s="319">
        <f t="shared" si="9"/>
        <v>5.57</v>
      </c>
      <c r="E49" s="96">
        <v>5.5</v>
      </c>
      <c r="F49" s="75">
        <f t="shared" si="2"/>
        <v>98.74326750448833</v>
      </c>
      <c r="G49" s="68">
        <v>0.4</v>
      </c>
      <c r="H49" s="97">
        <f t="shared" si="1"/>
        <v>5.1</v>
      </c>
      <c r="I49" s="169">
        <v>10.2</v>
      </c>
      <c r="J49" s="68">
        <v>0.8</v>
      </c>
      <c r="K49" s="214">
        <f>I49-J49</f>
        <v>9.399999999999999</v>
      </c>
      <c r="L49" s="74">
        <f t="shared" si="4"/>
        <v>18.545454545454547</v>
      </c>
      <c r="M49" s="75">
        <f t="shared" si="5"/>
        <v>20</v>
      </c>
      <c r="N49" s="103">
        <f t="shared" si="8"/>
        <v>-1.4545454545454533</v>
      </c>
    </row>
    <row r="50" spans="1:14" s="371" customFormat="1" ht="15">
      <c r="A50" s="77" t="s">
        <v>29</v>
      </c>
      <c r="B50" s="169">
        <v>0.684</v>
      </c>
      <c r="C50" s="68">
        <v>0.182</v>
      </c>
      <c r="D50" s="319">
        <f t="shared" si="9"/>
        <v>0.502</v>
      </c>
      <c r="E50" s="96">
        <v>0.441</v>
      </c>
      <c r="F50" s="75">
        <f t="shared" si="2"/>
        <v>87.84860557768924</v>
      </c>
      <c r="G50" s="68">
        <v>0.972</v>
      </c>
      <c r="H50" s="97">
        <f t="shared" si="1"/>
        <v>-0.5309999999999999</v>
      </c>
      <c r="I50" s="169">
        <v>0.628</v>
      </c>
      <c r="J50" s="68">
        <v>1.2</v>
      </c>
      <c r="K50" s="214">
        <f>I50-J50</f>
        <v>-0.572</v>
      </c>
      <c r="L50" s="74">
        <f t="shared" si="4"/>
        <v>14.240362811791382</v>
      </c>
      <c r="M50" s="75">
        <f t="shared" si="5"/>
        <v>12.345679012345679</v>
      </c>
      <c r="N50" s="103">
        <f t="shared" si="8"/>
        <v>1.894683799445703</v>
      </c>
    </row>
    <row r="51" spans="1:14" s="371" customFormat="1" ht="15" hidden="1">
      <c r="A51" s="77" t="s">
        <v>68</v>
      </c>
      <c r="B51" s="169">
        <v>2.598</v>
      </c>
      <c r="C51" s="68">
        <v>0.2</v>
      </c>
      <c r="D51" s="319">
        <f t="shared" si="9"/>
        <v>2.3979999999999997</v>
      </c>
      <c r="E51" s="96"/>
      <c r="F51" s="75">
        <f t="shared" si="2"/>
        <v>0</v>
      </c>
      <c r="G51" s="68">
        <v>1.1</v>
      </c>
      <c r="H51" s="97">
        <f t="shared" si="1"/>
        <v>-1.1</v>
      </c>
      <c r="I51" s="169"/>
      <c r="J51" s="68">
        <v>1.8</v>
      </c>
      <c r="K51" s="214">
        <f>I51-J51</f>
        <v>-1.8</v>
      </c>
      <c r="L51" s="74">
        <f t="shared" si="4"/>
      </c>
      <c r="M51" s="75">
        <f t="shared" si="5"/>
        <v>16.363636363636363</v>
      </c>
      <c r="N51" s="103" t="e">
        <f t="shared" si="8"/>
        <v>#VALUE!</v>
      </c>
    </row>
    <row r="52" spans="1:14" s="371" customFormat="1" ht="15">
      <c r="A52" s="77" t="s">
        <v>69</v>
      </c>
      <c r="B52" s="169">
        <v>0.282</v>
      </c>
      <c r="C52" s="68"/>
      <c r="D52" s="319">
        <f t="shared" si="9"/>
        <v>0.282</v>
      </c>
      <c r="E52" s="96">
        <v>0.185</v>
      </c>
      <c r="F52" s="75">
        <f t="shared" si="2"/>
        <v>65.60283687943263</v>
      </c>
      <c r="G52" s="68"/>
      <c r="H52" s="97">
        <f t="shared" si="1"/>
        <v>0.185</v>
      </c>
      <c r="I52" s="169">
        <v>0.362</v>
      </c>
      <c r="J52" s="68"/>
      <c r="K52" s="214">
        <f>I52-J52</f>
        <v>0.362</v>
      </c>
      <c r="L52" s="74">
        <f t="shared" si="4"/>
        <v>19.56756756756757</v>
      </c>
      <c r="M52" s="75">
        <f t="shared" si="5"/>
      </c>
      <c r="N52" s="381" t="e">
        <f t="shared" si="8"/>
        <v>#VALUE!</v>
      </c>
    </row>
    <row r="53" spans="1:14" s="371" customFormat="1" ht="15" hidden="1">
      <c r="A53" s="77" t="s">
        <v>95</v>
      </c>
      <c r="B53" s="169">
        <v>22.906</v>
      </c>
      <c r="C53" s="68"/>
      <c r="D53" s="319">
        <f t="shared" si="9"/>
        <v>22.906</v>
      </c>
      <c r="E53" s="96"/>
      <c r="F53" s="75">
        <f t="shared" si="2"/>
        <v>0</v>
      </c>
      <c r="G53" s="68"/>
      <c r="H53" s="97">
        <f t="shared" si="1"/>
        <v>0</v>
      </c>
      <c r="I53" s="169"/>
      <c r="J53" s="68"/>
      <c r="K53" s="214">
        <f>I53-J53</f>
        <v>0</v>
      </c>
      <c r="L53" s="74">
        <f t="shared" si="4"/>
      </c>
      <c r="M53" s="75">
        <f t="shared" si="5"/>
      </c>
      <c r="N53" s="103" t="e">
        <f>L53-M53</f>
        <v>#VALUE!</v>
      </c>
    </row>
    <row r="54" spans="1:14" s="46" customFormat="1" ht="15.75">
      <c r="A54" s="43" t="s">
        <v>34</v>
      </c>
      <c r="B54" s="168">
        <v>116.86</v>
      </c>
      <c r="C54" s="67">
        <v>4.194</v>
      </c>
      <c r="D54" s="318">
        <f t="shared" si="9"/>
        <v>112.666</v>
      </c>
      <c r="E54" s="44">
        <f>SUM(E55:E68)</f>
        <v>84.213</v>
      </c>
      <c r="F54" s="41">
        <f t="shared" si="2"/>
        <v>74.74570855448849</v>
      </c>
      <c r="G54" s="41">
        <v>84.301</v>
      </c>
      <c r="H54" s="69">
        <f t="shared" si="1"/>
        <v>-0.08800000000000807</v>
      </c>
      <c r="I54" s="173">
        <f>SUM(I55:I68)</f>
        <v>110.51899999999999</v>
      </c>
      <c r="J54" s="41">
        <v>123.8</v>
      </c>
      <c r="K54" s="114">
        <f>SUM(K55:K68)</f>
        <v>-13.281000000000006</v>
      </c>
      <c r="L54" s="44">
        <f t="shared" si="4"/>
        <v>13.12374573996889</v>
      </c>
      <c r="M54" s="41">
        <f t="shared" si="5"/>
        <v>14.685472295702304</v>
      </c>
      <c r="N54" s="133">
        <f t="shared" si="8"/>
        <v>-1.561726555733415</v>
      </c>
    </row>
    <row r="55" spans="1:14" s="371" customFormat="1" ht="15" customHeight="1" hidden="1">
      <c r="A55" s="72" t="s">
        <v>70</v>
      </c>
      <c r="B55" s="169">
        <v>0.517</v>
      </c>
      <c r="C55" s="68"/>
      <c r="D55" s="319">
        <f t="shared" si="9"/>
        <v>0.517</v>
      </c>
      <c r="E55" s="74"/>
      <c r="F55" s="75">
        <f t="shared" si="2"/>
        <v>0</v>
      </c>
      <c r="G55" s="75"/>
      <c r="H55" s="103">
        <f t="shared" si="1"/>
        <v>0</v>
      </c>
      <c r="I55" s="170"/>
      <c r="J55" s="75"/>
      <c r="K55" s="115">
        <f t="shared" si="3"/>
        <v>0</v>
      </c>
      <c r="L55" s="74">
        <f t="shared" si="4"/>
      </c>
      <c r="M55" s="75">
        <f t="shared" si="5"/>
      </c>
      <c r="N55" s="131" t="e">
        <f t="shared" si="8"/>
        <v>#VALUE!</v>
      </c>
    </row>
    <row r="56" spans="1:14" s="371" customFormat="1" ht="15" customHeight="1" hidden="1">
      <c r="A56" s="72" t="s">
        <v>71</v>
      </c>
      <c r="B56" s="169">
        <v>999999999</v>
      </c>
      <c r="C56" s="68"/>
      <c r="D56" s="319">
        <f t="shared" si="9"/>
        <v>999999999</v>
      </c>
      <c r="E56" s="74"/>
      <c r="F56" s="75">
        <f t="shared" si="2"/>
        <v>0</v>
      </c>
      <c r="G56" s="75"/>
      <c r="H56" s="103">
        <f t="shared" si="1"/>
        <v>0</v>
      </c>
      <c r="I56" s="170"/>
      <c r="J56" s="75"/>
      <c r="K56" s="115">
        <f t="shared" si="3"/>
        <v>0</v>
      </c>
      <c r="L56" s="74">
        <f t="shared" si="4"/>
      </c>
      <c r="M56" s="75">
        <f t="shared" si="5"/>
      </c>
      <c r="N56" s="131" t="e">
        <f t="shared" si="8"/>
        <v>#VALUE!</v>
      </c>
    </row>
    <row r="57" spans="1:14" s="371" customFormat="1" ht="15">
      <c r="A57" s="72" t="s">
        <v>72</v>
      </c>
      <c r="B57" s="169">
        <v>15.023</v>
      </c>
      <c r="C57" s="68">
        <v>0.831</v>
      </c>
      <c r="D57" s="319">
        <f t="shared" si="9"/>
        <v>14.192</v>
      </c>
      <c r="E57" s="74">
        <v>14.192</v>
      </c>
      <c r="F57" s="75">
        <f t="shared" si="2"/>
        <v>100</v>
      </c>
      <c r="G57" s="75">
        <v>11.513</v>
      </c>
      <c r="H57" s="103">
        <f t="shared" si="1"/>
        <v>2.6790000000000003</v>
      </c>
      <c r="I57" s="170">
        <v>12.29</v>
      </c>
      <c r="J57" s="75">
        <v>11</v>
      </c>
      <c r="K57" s="115">
        <f t="shared" si="3"/>
        <v>1.2899999999999991</v>
      </c>
      <c r="L57" s="74">
        <f t="shared" si="4"/>
        <v>8.659808342728297</v>
      </c>
      <c r="M57" s="75">
        <f t="shared" si="5"/>
        <v>9.554416746286806</v>
      </c>
      <c r="N57" s="131">
        <f t="shared" si="8"/>
        <v>-0.8946084035585091</v>
      </c>
    </row>
    <row r="58" spans="1:14" s="371" customFormat="1" ht="15" hidden="1">
      <c r="A58" s="72" t="s">
        <v>73</v>
      </c>
      <c r="B58" s="169">
        <v>4.139</v>
      </c>
      <c r="C58" s="68"/>
      <c r="D58" s="319">
        <f t="shared" si="9"/>
        <v>4.139</v>
      </c>
      <c r="E58" s="74"/>
      <c r="F58" s="75">
        <f t="shared" si="2"/>
        <v>0</v>
      </c>
      <c r="G58" s="75">
        <v>4.1</v>
      </c>
      <c r="H58" s="103">
        <f t="shared" si="1"/>
        <v>-4.1</v>
      </c>
      <c r="I58" s="170"/>
      <c r="J58" s="75">
        <v>3.9</v>
      </c>
      <c r="K58" s="115">
        <f t="shared" si="3"/>
        <v>-3.9</v>
      </c>
      <c r="L58" s="74">
        <f t="shared" si="4"/>
      </c>
      <c r="M58" s="75">
        <f t="shared" si="5"/>
        <v>9.51219512195122</v>
      </c>
      <c r="N58" s="131" t="e">
        <f t="shared" si="8"/>
        <v>#VALUE!</v>
      </c>
    </row>
    <row r="59" spans="1:14" s="371" customFormat="1" ht="15" hidden="1">
      <c r="A59" s="72" t="s">
        <v>74</v>
      </c>
      <c r="B59" s="169"/>
      <c r="C59" s="68"/>
      <c r="D59" s="319">
        <f t="shared" si="9"/>
        <v>0</v>
      </c>
      <c r="E59" s="74"/>
      <c r="F59" s="75" t="e">
        <f t="shared" si="2"/>
        <v>#DIV/0!</v>
      </c>
      <c r="G59" s="75"/>
      <c r="H59" s="103">
        <f t="shared" si="1"/>
        <v>0</v>
      </c>
      <c r="I59" s="170"/>
      <c r="J59" s="75"/>
      <c r="K59" s="115">
        <f t="shared" si="3"/>
        <v>0</v>
      </c>
      <c r="L59" s="74">
        <f t="shared" si="4"/>
      </c>
      <c r="M59" s="75">
        <f t="shared" si="5"/>
      </c>
      <c r="N59" s="131" t="e">
        <f t="shared" si="8"/>
        <v>#VALUE!</v>
      </c>
    </row>
    <row r="60" spans="1:14" s="371" customFormat="1" ht="15">
      <c r="A60" s="72" t="s">
        <v>35</v>
      </c>
      <c r="B60" s="169">
        <v>0.854</v>
      </c>
      <c r="C60" s="68"/>
      <c r="D60" s="319">
        <f t="shared" si="9"/>
        <v>0.854</v>
      </c>
      <c r="E60" s="74">
        <v>0.854</v>
      </c>
      <c r="F60" s="75">
        <f t="shared" si="2"/>
        <v>100</v>
      </c>
      <c r="G60" s="75">
        <v>0.5</v>
      </c>
      <c r="H60" s="103">
        <f t="shared" si="1"/>
        <v>0.354</v>
      </c>
      <c r="I60" s="170">
        <v>1.1</v>
      </c>
      <c r="J60" s="75">
        <v>1.1</v>
      </c>
      <c r="K60" s="115">
        <f t="shared" si="3"/>
        <v>0</v>
      </c>
      <c r="L60" s="74">
        <f t="shared" si="4"/>
        <v>12.88056206088993</v>
      </c>
      <c r="M60" s="75">
        <f t="shared" si="5"/>
        <v>22</v>
      </c>
      <c r="N60" s="131">
        <f t="shared" si="8"/>
        <v>-9.11943793911007</v>
      </c>
    </row>
    <row r="61" spans="1:14" s="371" customFormat="1" ht="15" hidden="1">
      <c r="A61" s="72" t="s">
        <v>94</v>
      </c>
      <c r="B61" s="169"/>
      <c r="C61" s="68"/>
      <c r="D61" s="319">
        <f t="shared" si="9"/>
        <v>0</v>
      </c>
      <c r="E61" s="74"/>
      <c r="F61" s="75" t="e">
        <f t="shared" si="2"/>
        <v>#DIV/0!</v>
      </c>
      <c r="G61" s="75"/>
      <c r="H61" s="103">
        <f>E61-G61</f>
        <v>0</v>
      </c>
      <c r="I61" s="170"/>
      <c r="J61" s="75"/>
      <c r="K61" s="115">
        <f>I61-J61</f>
        <v>0</v>
      </c>
      <c r="L61" s="74">
        <f t="shared" si="4"/>
      </c>
      <c r="M61" s="75">
        <f t="shared" si="5"/>
      </c>
      <c r="N61" s="131" t="e">
        <f>L61-M61</f>
        <v>#VALUE!</v>
      </c>
    </row>
    <row r="62" spans="1:14" s="371" customFormat="1" ht="15" hidden="1">
      <c r="A62" s="72" t="s">
        <v>36</v>
      </c>
      <c r="B62" s="169"/>
      <c r="C62" s="68"/>
      <c r="D62" s="319">
        <f t="shared" si="9"/>
        <v>0</v>
      </c>
      <c r="E62" s="74"/>
      <c r="F62" s="75" t="e">
        <f t="shared" si="2"/>
        <v>#DIV/0!</v>
      </c>
      <c r="G62" s="75"/>
      <c r="H62" s="103">
        <f t="shared" si="1"/>
        <v>0</v>
      </c>
      <c r="I62" s="170"/>
      <c r="J62" s="75"/>
      <c r="K62" s="115">
        <f t="shared" si="3"/>
        <v>0</v>
      </c>
      <c r="L62" s="74">
        <f t="shared" si="4"/>
      </c>
      <c r="M62" s="75">
        <f t="shared" si="5"/>
      </c>
      <c r="N62" s="131" t="e">
        <f t="shared" si="8"/>
        <v>#VALUE!</v>
      </c>
    </row>
    <row r="63" spans="1:14" s="371" customFormat="1" ht="15">
      <c r="A63" s="72" t="s">
        <v>75</v>
      </c>
      <c r="B63" s="169">
        <v>2.527</v>
      </c>
      <c r="C63" s="68">
        <v>0.634</v>
      </c>
      <c r="D63" s="319">
        <f t="shared" si="9"/>
        <v>1.8930000000000002</v>
      </c>
      <c r="E63" s="74">
        <v>1.069</v>
      </c>
      <c r="F63" s="75">
        <f t="shared" si="2"/>
        <v>56.47120972002112</v>
      </c>
      <c r="G63" s="75">
        <v>1.788</v>
      </c>
      <c r="H63" s="103">
        <f t="shared" si="1"/>
        <v>-0.7190000000000001</v>
      </c>
      <c r="I63" s="170">
        <v>0.925</v>
      </c>
      <c r="J63" s="75">
        <v>2.6</v>
      </c>
      <c r="K63" s="115">
        <f t="shared" si="3"/>
        <v>-1.675</v>
      </c>
      <c r="L63" s="74">
        <f t="shared" si="4"/>
        <v>8.652946679139383</v>
      </c>
      <c r="M63" s="75">
        <f t="shared" si="5"/>
        <v>14.5413870246085</v>
      </c>
      <c r="N63" s="131">
        <f t="shared" si="8"/>
        <v>-5.888440345469117</v>
      </c>
    </row>
    <row r="64" spans="1:14" s="371" customFormat="1" ht="15">
      <c r="A64" s="72" t="s">
        <v>37</v>
      </c>
      <c r="B64" s="169">
        <v>2.662</v>
      </c>
      <c r="C64" s="68"/>
      <c r="D64" s="319">
        <f t="shared" si="9"/>
        <v>2.662</v>
      </c>
      <c r="E64" s="74">
        <v>1.9</v>
      </c>
      <c r="F64" s="75">
        <f t="shared" si="2"/>
        <v>71.37490608564988</v>
      </c>
      <c r="G64" s="75">
        <v>2.3</v>
      </c>
      <c r="H64" s="103">
        <f t="shared" si="1"/>
        <v>-0.3999999999999999</v>
      </c>
      <c r="I64" s="170">
        <v>1.3</v>
      </c>
      <c r="J64" s="75">
        <v>1.3</v>
      </c>
      <c r="K64" s="115">
        <f t="shared" si="3"/>
        <v>0</v>
      </c>
      <c r="L64" s="74">
        <f t="shared" si="4"/>
        <v>6.842105263157895</v>
      </c>
      <c r="M64" s="75">
        <f t="shared" si="5"/>
        <v>5.6521739130434785</v>
      </c>
      <c r="N64" s="131">
        <f t="shared" si="8"/>
        <v>1.1899313501144162</v>
      </c>
    </row>
    <row r="65" spans="1:14" s="371" customFormat="1" ht="15">
      <c r="A65" s="72" t="s">
        <v>38</v>
      </c>
      <c r="B65" s="169">
        <v>32.93</v>
      </c>
      <c r="C65" s="68">
        <v>2.6</v>
      </c>
      <c r="D65" s="319">
        <f t="shared" si="9"/>
        <v>30.33</v>
      </c>
      <c r="E65" s="74">
        <v>27.5</v>
      </c>
      <c r="F65" s="75">
        <f t="shared" si="2"/>
        <v>90.66930431915596</v>
      </c>
      <c r="G65" s="75">
        <v>15.7</v>
      </c>
      <c r="H65" s="103">
        <f t="shared" si="1"/>
        <v>11.8</v>
      </c>
      <c r="I65" s="170">
        <v>42.3</v>
      </c>
      <c r="J65" s="75">
        <v>27.6</v>
      </c>
      <c r="K65" s="115">
        <f t="shared" si="3"/>
        <v>14.699999999999996</v>
      </c>
      <c r="L65" s="74">
        <f t="shared" si="4"/>
        <v>15.381818181818181</v>
      </c>
      <c r="M65" s="75">
        <f t="shared" si="5"/>
        <v>17.579617834394906</v>
      </c>
      <c r="N65" s="131">
        <f t="shared" si="8"/>
        <v>-2.197799652576725</v>
      </c>
    </row>
    <row r="66" spans="1:14" s="371" customFormat="1" ht="15">
      <c r="A66" s="77" t="s">
        <v>39</v>
      </c>
      <c r="B66" s="169">
        <v>22.928</v>
      </c>
      <c r="C66" s="68"/>
      <c r="D66" s="319">
        <f t="shared" si="9"/>
        <v>22.928</v>
      </c>
      <c r="E66" s="74">
        <v>16.6</v>
      </c>
      <c r="F66" s="75">
        <f t="shared" si="2"/>
        <v>72.40055826936496</v>
      </c>
      <c r="G66" s="75">
        <v>26.7</v>
      </c>
      <c r="H66" s="103">
        <f t="shared" si="1"/>
        <v>-10.099999999999998</v>
      </c>
      <c r="I66" s="170">
        <v>22.9</v>
      </c>
      <c r="J66" s="75">
        <v>39</v>
      </c>
      <c r="K66" s="115">
        <f t="shared" si="3"/>
        <v>-16.1</v>
      </c>
      <c r="L66" s="74">
        <f t="shared" si="4"/>
        <v>13.795180722891565</v>
      </c>
      <c r="M66" s="75">
        <f t="shared" si="5"/>
        <v>14.606741573033709</v>
      </c>
      <c r="N66" s="131">
        <f t="shared" si="8"/>
        <v>-0.8115608501421434</v>
      </c>
    </row>
    <row r="67" spans="1:14" s="371" customFormat="1" ht="15">
      <c r="A67" s="77" t="s">
        <v>40</v>
      </c>
      <c r="B67" s="169">
        <v>30.246</v>
      </c>
      <c r="C67" s="68">
        <v>0.2</v>
      </c>
      <c r="D67" s="319">
        <f t="shared" si="9"/>
        <v>30.046</v>
      </c>
      <c r="E67" s="96">
        <v>17.4</v>
      </c>
      <c r="F67" s="75">
        <f t="shared" si="2"/>
        <v>57.91120282233908</v>
      </c>
      <c r="G67" s="68">
        <v>17</v>
      </c>
      <c r="H67" s="103">
        <f t="shared" si="1"/>
        <v>0.3999999999999986</v>
      </c>
      <c r="I67" s="170">
        <v>24.1</v>
      </c>
      <c r="J67" s="75">
        <v>32.2</v>
      </c>
      <c r="K67" s="115">
        <f t="shared" si="3"/>
        <v>-8.100000000000001</v>
      </c>
      <c r="L67" s="74">
        <f t="shared" si="4"/>
        <v>13.85057471264368</v>
      </c>
      <c r="M67" s="75">
        <f t="shared" si="5"/>
        <v>18.941176470588236</v>
      </c>
      <c r="N67" s="131">
        <f t="shared" si="8"/>
        <v>-5.090601757944556</v>
      </c>
    </row>
    <row r="68" spans="1:14" s="371" customFormat="1" ht="15">
      <c r="A68" s="72" t="s">
        <v>41</v>
      </c>
      <c r="B68" s="169">
        <v>4.91</v>
      </c>
      <c r="C68" s="68"/>
      <c r="D68" s="319">
        <f t="shared" si="9"/>
        <v>4.91</v>
      </c>
      <c r="E68" s="74">
        <v>4.698</v>
      </c>
      <c r="F68" s="75">
        <f t="shared" si="2"/>
        <v>95.68228105906314</v>
      </c>
      <c r="G68" s="75">
        <v>4.7</v>
      </c>
      <c r="H68" s="103">
        <f t="shared" si="1"/>
        <v>-0.0019999999999997797</v>
      </c>
      <c r="I68" s="170">
        <v>5.604</v>
      </c>
      <c r="J68" s="75">
        <v>5.1</v>
      </c>
      <c r="K68" s="115">
        <f t="shared" si="3"/>
        <v>0.5040000000000004</v>
      </c>
      <c r="L68" s="74">
        <f t="shared" si="4"/>
        <v>11.928480204342273</v>
      </c>
      <c r="M68" s="75">
        <f t="shared" si="5"/>
        <v>10.851063829787233</v>
      </c>
      <c r="N68" s="131">
        <f t="shared" si="8"/>
        <v>1.0774163745550407</v>
      </c>
    </row>
    <row r="69" spans="1:14" s="46" customFormat="1" ht="15.75">
      <c r="A69" s="43" t="s">
        <v>76</v>
      </c>
      <c r="B69" s="168">
        <v>4.529</v>
      </c>
      <c r="C69" s="67">
        <v>0</v>
      </c>
      <c r="D69" s="318">
        <f t="shared" si="9"/>
        <v>4.529</v>
      </c>
      <c r="E69" s="44">
        <f>SUM(E70:E75)-E73-E74</f>
        <v>3.985</v>
      </c>
      <c r="F69" s="41">
        <f t="shared" si="2"/>
        <v>87.988518436741</v>
      </c>
      <c r="G69" s="41">
        <v>1.609</v>
      </c>
      <c r="H69" s="69">
        <f t="shared" si="1"/>
        <v>2.376</v>
      </c>
      <c r="I69" s="173">
        <f>SUM(I70:I75)-I73-I74</f>
        <v>5.385999999999999</v>
      </c>
      <c r="J69" s="41">
        <v>2.45125</v>
      </c>
      <c r="K69" s="114">
        <f t="shared" si="3"/>
        <v>2.9347499999999993</v>
      </c>
      <c r="L69" s="44">
        <f t="shared" si="4"/>
        <v>13.515683814303635</v>
      </c>
      <c r="M69" s="41">
        <f t="shared" si="5"/>
        <v>15.234617775015538</v>
      </c>
      <c r="N69" s="133">
        <f t="shared" si="8"/>
        <v>-1.7189339607119027</v>
      </c>
    </row>
    <row r="70" spans="1:14" s="371" customFormat="1" ht="15">
      <c r="A70" s="72" t="s">
        <v>77</v>
      </c>
      <c r="B70" s="169">
        <v>999999999</v>
      </c>
      <c r="C70" s="68"/>
      <c r="D70" s="319">
        <v>0.6</v>
      </c>
      <c r="E70" s="74">
        <v>0.6</v>
      </c>
      <c r="F70" s="75">
        <f t="shared" si="2"/>
        <v>100</v>
      </c>
      <c r="G70" s="75">
        <v>0.48</v>
      </c>
      <c r="H70" s="103">
        <f t="shared" si="1"/>
        <v>0.12</v>
      </c>
      <c r="I70" s="170">
        <v>0.286</v>
      </c>
      <c r="J70" s="75">
        <v>0.49</v>
      </c>
      <c r="K70" s="115">
        <f t="shared" si="3"/>
        <v>-0.20400000000000001</v>
      </c>
      <c r="L70" s="74">
        <f t="shared" si="4"/>
        <v>4.766666666666667</v>
      </c>
      <c r="M70" s="75">
        <f t="shared" si="5"/>
        <v>10.208333333333332</v>
      </c>
      <c r="N70" s="131">
        <f t="shared" si="8"/>
        <v>-5.4416666666666655</v>
      </c>
    </row>
    <row r="71" spans="1:14" s="371" customFormat="1" ht="15" hidden="1">
      <c r="A71" s="72" t="s">
        <v>42</v>
      </c>
      <c r="B71" s="169">
        <v>999999999</v>
      </c>
      <c r="C71" s="68"/>
      <c r="D71" s="319">
        <f aca="true" t="shared" si="10" ref="D71:D102">B71-C71</f>
        <v>999999999</v>
      </c>
      <c r="E71" s="74"/>
      <c r="F71" s="75">
        <f aca="true" t="shared" si="11" ref="F71:F102">E71/D71*100</f>
        <v>0</v>
      </c>
      <c r="G71" s="75"/>
      <c r="H71" s="103">
        <f t="shared" si="1"/>
        <v>0</v>
      </c>
      <c r="I71" s="170"/>
      <c r="J71" s="75"/>
      <c r="K71" s="115">
        <f aca="true" t="shared" si="12" ref="K71:K103">I71-J71</f>
        <v>0</v>
      </c>
      <c r="L71" s="74">
        <f aca="true" t="shared" si="13" ref="L71:L102">IF(E71&gt;0,I71/E71*10,"")</f>
      </c>
      <c r="M71" s="75">
        <f aca="true" t="shared" si="14" ref="M71:M102">IF(G71&gt;0,J71/G71*10,"")</f>
      </c>
      <c r="N71" s="131" t="e">
        <f t="shared" si="8"/>
        <v>#VALUE!</v>
      </c>
    </row>
    <row r="72" spans="1:14" s="371" customFormat="1" ht="15" hidden="1">
      <c r="A72" s="72" t="s">
        <v>43</v>
      </c>
      <c r="B72" s="169">
        <v>0.474</v>
      </c>
      <c r="C72" s="68"/>
      <c r="D72" s="319">
        <f t="shared" si="10"/>
        <v>0.474</v>
      </c>
      <c r="E72" s="74"/>
      <c r="F72" s="75">
        <f t="shared" si="11"/>
        <v>0</v>
      </c>
      <c r="G72" s="75">
        <v>0.529</v>
      </c>
      <c r="H72" s="103">
        <f aca="true" t="shared" si="15" ref="H72:H103">E72-G72</f>
        <v>-0.529</v>
      </c>
      <c r="I72" s="170"/>
      <c r="J72" s="75">
        <v>0.6612500000000001</v>
      </c>
      <c r="K72" s="115">
        <f t="shared" si="12"/>
        <v>-0.6612500000000001</v>
      </c>
      <c r="L72" s="74">
        <f t="shared" si="13"/>
      </c>
      <c r="M72" s="75">
        <f t="shared" si="14"/>
        <v>12.500000000000002</v>
      </c>
      <c r="N72" s="131" t="e">
        <f t="shared" si="8"/>
        <v>#VALUE!</v>
      </c>
    </row>
    <row r="73" spans="1:14" s="371" customFormat="1" ht="15" hidden="1">
      <c r="A73" s="72" t="s">
        <v>78</v>
      </c>
      <c r="B73" s="169"/>
      <c r="C73" s="68"/>
      <c r="D73" s="319">
        <f t="shared" si="10"/>
        <v>0</v>
      </c>
      <c r="E73" s="74"/>
      <c r="F73" s="75" t="e">
        <f t="shared" si="11"/>
        <v>#DIV/0!</v>
      </c>
      <c r="G73" s="75"/>
      <c r="H73" s="103">
        <f t="shared" si="15"/>
        <v>0</v>
      </c>
      <c r="I73" s="170"/>
      <c r="J73" s="75"/>
      <c r="K73" s="115">
        <f t="shared" si="12"/>
        <v>0</v>
      </c>
      <c r="L73" s="74">
        <f t="shared" si="13"/>
      </c>
      <c r="M73" s="75">
        <f t="shared" si="14"/>
      </c>
      <c r="N73" s="131" t="e">
        <f t="shared" si="8"/>
        <v>#VALUE!</v>
      </c>
    </row>
    <row r="74" spans="1:14" s="371" customFormat="1" ht="15" hidden="1">
      <c r="A74" s="72" t="s">
        <v>79</v>
      </c>
      <c r="B74" s="169"/>
      <c r="C74" s="68"/>
      <c r="D74" s="319">
        <f t="shared" si="10"/>
        <v>0</v>
      </c>
      <c r="E74" s="74"/>
      <c r="F74" s="75" t="e">
        <f t="shared" si="11"/>
        <v>#DIV/0!</v>
      </c>
      <c r="G74" s="75"/>
      <c r="H74" s="103">
        <f t="shared" si="15"/>
        <v>0</v>
      </c>
      <c r="I74" s="170"/>
      <c r="J74" s="75"/>
      <c r="K74" s="115">
        <f t="shared" si="12"/>
        <v>0</v>
      </c>
      <c r="L74" s="74">
        <f t="shared" si="13"/>
      </c>
      <c r="M74" s="75">
        <f t="shared" si="14"/>
      </c>
      <c r="N74" s="131" t="e">
        <f t="shared" si="8"/>
        <v>#VALUE!</v>
      </c>
    </row>
    <row r="75" spans="1:14" s="371" customFormat="1" ht="15">
      <c r="A75" s="72" t="s">
        <v>44</v>
      </c>
      <c r="B75" s="169">
        <v>3.385</v>
      </c>
      <c r="C75" s="68"/>
      <c r="D75" s="319">
        <f t="shared" si="10"/>
        <v>3.385</v>
      </c>
      <c r="E75" s="74">
        <v>3.385</v>
      </c>
      <c r="F75" s="75">
        <f t="shared" si="11"/>
        <v>100</v>
      </c>
      <c r="G75" s="75">
        <v>0.6</v>
      </c>
      <c r="H75" s="103">
        <f t="shared" si="15"/>
        <v>2.7849999999999997</v>
      </c>
      <c r="I75" s="170">
        <v>5.1</v>
      </c>
      <c r="J75" s="75">
        <v>1.3</v>
      </c>
      <c r="K75" s="115">
        <f t="shared" si="12"/>
        <v>3.8</v>
      </c>
      <c r="L75" s="74">
        <f t="shared" si="13"/>
        <v>15.066469719350073</v>
      </c>
      <c r="M75" s="75">
        <f t="shared" si="14"/>
        <v>21.66666666666667</v>
      </c>
      <c r="N75" s="131">
        <f t="shared" si="8"/>
        <v>-6.600196947316599</v>
      </c>
    </row>
    <row r="76" spans="1:14" s="46" customFormat="1" ht="15.75">
      <c r="A76" s="43" t="s">
        <v>45</v>
      </c>
      <c r="B76" s="168">
        <v>84.814</v>
      </c>
      <c r="C76" s="67">
        <v>1.83</v>
      </c>
      <c r="D76" s="318">
        <f t="shared" si="10"/>
        <v>82.984</v>
      </c>
      <c r="E76" s="44">
        <f>SUM(E77:E92)-E83-E84-E92</f>
        <v>77.39500000000001</v>
      </c>
      <c r="F76" s="41">
        <f t="shared" si="11"/>
        <v>93.26496674057651</v>
      </c>
      <c r="G76" s="41">
        <v>40.792</v>
      </c>
      <c r="H76" s="69">
        <f t="shared" si="15"/>
        <v>36.60300000000001</v>
      </c>
      <c r="I76" s="173">
        <f>SUM(I77:I92)-I83-I84-I92</f>
        <v>118.891</v>
      </c>
      <c r="J76" s="41">
        <v>57.24</v>
      </c>
      <c r="K76" s="114">
        <f t="shared" si="12"/>
        <v>61.651</v>
      </c>
      <c r="L76" s="44">
        <f t="shared" si="13"/>
        <v>15.361586665805282</v>
      </c>
      <c r="M76" s="41">
        <f t="shared" si="14"/>
        <v>14.032163169248872</v>
      </c>
      <c r="N76" s="133">
        <f t="shared" si="8"/>
        <v>1.3294234965564105</v>
      </c>
    </row>
    <row r="77" spans="1:14" s="371" customFormat="1" ht="15" hidden="1">
      <c r="A77" s="72" t="s">
        <v>80</v>
      </c>
      <c r="B77" s="169"/>
      <c r="C77" s="68"/>
      <c r="D77" s="319">
        <f t="shared" si="10"/>
        <v>0</v>
      </c>
      <c r="E77" s="74"/>
      <c r="F77" s="75" t="e">
        <f t="shared" si="11"/>
        <v>#DIV/0!</v>
      </c>
      <c r="G77" s="75"/>
      <c r="H77" s="103">
        <f t="shared" si="15"/>
        <v>0</v>
      </c>
      <c r="I77" s="170"/>
      <c r="J77" s="75"/>
      <c r="K77" s="115">
        <f t="shared" si="12"/>
        <v>0</v>
      </c>
      <c r="L77" s="74">
        <f t="shared" si="13"/>
      </c>
      <c r="M77" s="75">
        <f t="shared" si="14"/>
      </c>
      <c r="N77" s="131" t="e">
        <f t="shared" si="8"/>
        <v>#VALUE!</v>
      </c>
    </row>
    <row r="78" spans="1:14" s="371" customFormat="1" ht="15" hidden="1">
      <c r="A78" s="72" t="s">
        <v>81</v>
      </c>
      <c r="B78" s="169"/>
      <c r="C78" s="68"/>
      <c r="D78" s="319">
        <f t="shared" si="10"/>
        <v>0</v>
      </c>
      <c r="E78" s="74"/>
      <c r="F78" s="75" t="e">
        <f t="shared" si="11"/>
        <v>#DIV/0!</v>
      </c>
      <c r="G78" s="75"/>
      <c r="H78" s="103">
        <f t="shared" si="15"/>
        <v>0</v>
      </c>
      <c r="I78" s="170"/>
      <c r="J78" s="75"/>
      <c r="K78" s="115">
        <f t="shared" si="12"/>
        <v>0</v>
      </c>
      <c r="L78" s="74">
        <f t="shared" si="13"/>
      </c>
      <c r="M78" s="75">
        <f t="shared" si="14"/>
      </c>
      <c r="N78" s="131" t="e">
        <f t="shared" si="8"/>
        <v>#VALUE!</v>
      </c>
    </row>
    <row r="79" spans="1:14" s="371" customFormat="1" ht="15" hidden="1">
      <c r="A79" s="72" t="s">
        <v>82</v>
      </c>
      <c r="B79" s="169"/>
      <c r="C79" s="68"/>
      <c r="D79" s="319">
        <f t="shared" si="10"/>
        <v>0</v>
      </c>
      <c r="E79" s="74"/>
      <c r="F79" s="75" t="e">
        <f t="shared" si="11"/>
        <v>#DIV/0!</v>
      </c>
      <c r="G79" s="75"/>
      <c r="H79" s="103">
        <f t="shared" si="15"/>
        <v>0</v>
      </c>
      <c r="I79" s="170"/>
      <c r="J79" s="75"/>
      <c r="K79" s="115">
        <f t="shared" si="12"/>
        <v>0</v>
      </c>
      <c r="L79" s="74">
        <f t="shared" si="13"/>
      </c>
      <c r="M79" s="75">
        <f t="shared" si="14"/>
      </c>
      <c r="N79" s="131" t="e">
        <f t="shared" si="8"/>
        <v>#VALUE!</v>
      </c>
    </row>
    <row r="80" spans="1:14" s="371" customFormat="1" ht="15" hidden="1">
      <c r="A80" s="72" t="s">
        <v>83</v>
      </c>
      <c r="B80" s="169">
        <v>0.228</v>
      </c>
      <c r="C80" s="68">
        <v>0.2</v>
      </c>
      <c r="D80" s="319">
        <f t="shared" si="10"/>
        <v>0.027999999999999997</v>
      </c>
      <c r="E80" s="74"/>
      <c r="F80" s="75">
        <f t="shared" si="11"/>
        <v>0</v>
      </c>
      <c r="G80" s="75"/>
      <c r="H80" s="103">
        <f t="shared" si="15"/>
        <v>0</v>
      </c>
      <c r="I80" s="170"/>
      <c r="J80" s="75"/>
      <c r="K80" s="115">
        <f t="shared" si="12"/>
        <v>0</v>
      </c>
      <c r="L80" s="74">
        <f t="shared" si="13"/>
      </c>
      <c r="M80" s="75">
        <f t="shared" si="14"/>
      </c>
      <c r="N80" s="131" t="e">
        <f t="shared" si="8"/>
        <v>#VALUE!</v>
      </c>
    </row>
    <row r="81" spans="1:14" s="371" customFormat="1" ht="15">
      <c r="A81" s="72" t="s">
        <v>46</v>
      </c>
      <c r="B81" s="169">
        <v>61.369</v>
      </c>
      <c r="C81" s="68">
        <v>1.6</v>
      </c>
      <c r="D81" s="319">
        <f t="shared" si="10"/>
        <v>59.769</v>
      </c>
      <c r="E81" s="74">
        <v>56.1</v>
      </c>
      <c r="F81" s="75">
        <f t="shared" si="11"/>
        <v>93.86136626010139</v>
      </c>
      <c r="G81" s="75">
        <v>30.878</v>
      </c>
      <c r="H81" s="103">
        <f t="shared" si="15"/>
        <v>25.222</v>
      </c>
      <c r="I81" s="170">
        <v>93.9</v>
      </c>
      <c r="J81" s="75">
        <v>47.2</v>
      </c>
      <c r="K81" s="115">
        <f t="shared" si="12"/>
        <v>46.7</v>
      </c>
      <c r="L81" s="74">
        <f t="shared" si="13"/>
        <v>16.737967914438503</v>
      </c>
      <c r="M81" s="75">
        <f t="shared" si="14"/>
        <v>15.285964116846946</v>
      </c>
      <c r="N81" s="131">
        <f t="shared" si="8"/>
        <v>1.4520037975915567</v>
      </c>
    </row>
    <row r="82" spans="1:14" s="371" customFormat="1" ht="15">
      <c r="A82" s="72" t="s">
        <v>47</v>
      </c>
      <c r="B82" s="169">
        <v>2.139</v>
      </c>
      <c r="C82" s="68"/>
      <c r="D82" s="319">
        <f t="shared" si="10"/>
        <v>2.139</v>
      </c>
      <c r="E82" s="74">
        <v>1.32</v>
      </c>
      <c r="F82" s="75">
        <f t="shared" si="11"/>
        <v>61.71107994389903</v>
      </c>
      <c r="G82" s="75">
        <v>0.785</v>
      </c>
      <c r="H82" s="103">
        <f t="shared" si="15"/>
        <v>0.535</v>
      </c>
      <c r="I82" s="170">
        <v>1.06</v>
      </c>
      <c r="J82" s="75">
        <v>1.2</v>
      </c>
      <c r="K82" s="115">
        <f t="shared" si="12"/>
        <v>-0.1399999999999999</v>
      </c>
      <c r="L82" s="74">
        <f t="shared" si="13"/>
        <v>8.03030303030303</v>
      </c>
      <c r="M82" s="75">
        <f t="shared" si="14"/>
        <v>15.286624203821654</v>
      </c>
      <c r="N82" s="131">
        <f t="shared" si="8"/>
        <v>-7.256321173518625</v>
      </c>
    </row>
    <row r="83" spans="1:14" s="371" customFormat="1" ht="15" hidden="1">
      <c r="A83" s="72" t="s">
        <v>84</v>
      </c>
      <c r="B83" s="169"/>
      <c r="C83" s="68"/>
      <c r="D83" s="319">
        <f t="shared" si="10"/>
        <v>0</v>
      </c>
      <c r="E83" s="74"/>
      <c r="F83" s="75" t="e">
        <f t="shared" si="11"/>
        <v>#DIV/0!</v>
      </c>
      <c r="G83" s="75"/>
      <c r="H83" s="103">
        <f t="shared" si="15"/>
        <v>0</v>
      </c>
      <c r="I83" s="170"/>
      <c r="J83" s="75"/>
      <c r="K83" s="115">
        <f t="shared" si="12"/>
        <v>0</v>
      </c>
      <c r="L83" s="74">
        <f t="shared" si="13"/>
      </c>
      <c r="M83" s="75">
        <f t="shared" si="14"/>
      </c>
      <c r="N83" s="131" t="e">
        <f t="shared" si="8"/>
        <v>#VALUE!</v>
      </c>
    </row>
    <row r="84" spans="1:14" s="371" customFormat="1" ht="15" hidden="1">
      <c r="A84" s="72" t="s">
        <v>85</v>
      </c>
      <c r="B84" s="169"/>
      <c r="C84" s="68"/>
      <c r="D84" s="319">
        <f t="shared" si="10"/>
        <v>0</v>
      </c>
      <c r="E84" s="74"/>
      <c r="F84" s="75" t="e">
        <f t="shared" si="11"/>
        <v>#DIV/0!</v>
      </c>
      <c r="G84" s="75"/>
      <c r="H84" s="103">
        <f t="shared" si="15"/>
        <v>0</v>
      </c>
      <c r="I84" s="170"/>
      <c r="J84" s="75"/>
      <c r="K84" s="115">
        <f t="shared" si="12"/>
        <v>0</v>
      </c>
      <c r="L84" s="74">
        <f t="shared" si="13"/>
      </c>
      <c r="M84" s="75">
        <f t="shared" si="14"/>
      </c>
      <c r="N84" s="131" t="e">
        <f t="shared" si="8"/>
        <v>#VALUE!</v>
      </c>
    </row>
    <row r="85" spans="1:14" s="371" customFormat="1" ht="15" hidden="1">
      <c r="A85" s="72" t="s">
        <v>48</v>
      </c>
      <c r="B85" s="169">
        <v>999999999</v>
      </c>
      <c r="C85" s="68"/>
      <c r="D85" s="319">
        <f t="shared" si="10"/>
        <v>999999999</v>
      </c>
      <c r="E85" s="74"/>
      <c r="F85" s="75">
        <f t="shared" si="11"/>
        <v>0</v>
      </c>
      <c r="G85" s="75"/>
      <c r="H85" s="103">
        <f t="shared" si="15"/>
        <v>0</v>
      </c>
      <c r="I85" s="170"/>
      <c r="J85" s="75"/>
      <c r="K85" s="115">
        <f t="shared" si="12"/>
        <v>0</v>
      </c>
      <c r="L85" s="74">
        <f t="shared" si="13"/>
      </c>
      <c r="M85" s="75">
        <f t="shared" si="14"/>
      </c>
      <c r="N85" s="131" t="e">
        <f t="shared" si="8"/>
        <v>#VALUE!</v>
      </c>
    </row>
    <row r="86" spans="1:14" s="371" customFormat="1" ht="15" hidden="1">
      <c r="A86" s="72" t="s">
        <v>86</v>
      </c>
      <c r="B86" s="169"/>
      <c r="C86" s="68"/>
      <c r="D86" s="319">
        <f t="shared" si="10"/>
        <v>0</v>
      </c>
      <c r="E86" s="74"/>
      <c r="F86" s="75" t="e">
        <f t="shared" si="11"/>
        <v>#DIV/0!</v>
      </c>
      <c r="G86" s="75"/>
      <c r="H86" s="103">
        <f t="shared" si="15"/>
        <v>0</v>
      </c>
      <c r="I86" s="170"/>
      <c r="J86" s="75"/>
      <c r="K86" s="115">
        <f t="shared" si="12"/>
        <v>0</v>
      </c>
      <c r="L86" s="74">
        <f t="shared" si="13"/>
      </c>
      <c r="M86" s="75">
        <f t="shared" si="14"/>
      </c>
      <c r="N86" s="131" t="e">
        <f t="shared" si="8"/>
        <v>#VALUE!</v>
      </c>
    </row>
    <row r="87" spans="1:14" s="371" customFormat="1" ht="15">
      <c r="A87" s="72" t="s">
        <v>49</v>
      </c>
      <c r="B87" s="169">
        <v>3.075</v>
      </c>
      <c r="C87" s="68"/>
      <c r="D87" s="319">
        <f t="shared" si="10"/>
        <v>3.075</v>
      </c>
      <c r="E87" s="74">
        <v>2.975</v>
      </c>
      <c r="F87" s="75">
        <f t="shared" si="11"/>
        <v>96.74796747967478</v>
      </c>
      <c r="G87" s="75">
        <v>2.419</v>
      </c>
      <c r="H87" s="103">
        <f t="shared" si="15"/>
        <v>0.556</v>
      </c>
      <c r="I87" s="170">
        <v>3.731</v>
      </c>
      <c r="J87" s="75">
        <v>2.8</v>
      </c>
      <c r="K87" s="115">
        <f t="shared" si="12"/>
        <v>0.931</v>
      </c>
      <c r="L87" s="74">
        <f t="shared" si="13"/>
        <v>12.541176470588235</v>
      </c>
      <c r="M87" s="75">
        <f t="shared" si="14"/>
        <v>11.575031004547334</v>
      </c>
      <c r="N87" s="131">
        <f t="shared" si="8"/>
        <v>0.966145466040901</v>
      </c>
    </row>
    <row r="88" spans="1:14" s="371" customFormat="1" ht="15">
      <c r="A88" s="72" t="s">
        <v>50</v>
      </c>
      <c r="B88" s="169">
        <v>9.393</v>
      </c>
      <c r="C88" s="68"/>
      <c r="D88" s="319">
        <f t="shared" si="10"/>
        <v>9.393</v>
      </c>
      <c r="E88" s="74">
        <v>9.3</v>
      </c>
      <c r="F88" s="75">
        <f t="shared" si="11"/>
        <v>99.00990099009901</v>
      </c>
      <c r="G88" s="75"/>
      <c r="H88" s="103">
        <f t="shared" si="15"/>
        <v>9.3</v>
      </c>
      <c r="I88" s="170">
        <v>14.3</v>
      </c>
      <c r="J88" s="75"/>
      <c r="K88" s="115">
        <f t="shared" si="12"/>
        <v>14.3</v>
      </c>
      <c r="L88" s="74">
        <f t="shared" si="13"/>
        <v>15.376344086021504</v>
      </c>
      <c r="M88" s="75">
        <f t="shared" si="14"/>
      </c>
      <c r="N88" s="382" t="e">
        <f t="shared" si="8"/>
        <v>#VALUE!</v>
      </c>
    </row>
    <row r="89" spans="1:14" s="371" customFormat="1" ht="15">
      <c r="A89" s="72" t="s">
        <v>51</v>
      </c>
      <c r="B89" s="169">
        <v>8.003</v>
      </c>
      <c r="C89" s="68"/>
      <c r="D89" s="319">
        <f t="shared" si="10"/>
        <v>8.003</v>
      </c>
      <c r="E89" s="74">
        <v>7.7</v>
      </c>
      <c r="F89" s="75">
        <f t="shared" si="11"/>
        <v>96.21391978008246</v>
      </c>
      <c r="G89" s="75">
        <v>6.65</v>
      </c>
      <c r="H89" s="103">
        <f t="shared" si="15"/>
        <v>1.0499999999999998</v>
      </c>
      <c r="I89" s="170">
        <v>5.9</v>
      </c>
      <c r="J89" s="75">
        <v>6</v>
      </c>
      <c r="K89" s="115">
        <f t="shared" si="12"/>
        <v>-0.09999999999999964</v>
      </c>
      <c r="L89" s="74">
        <f t="shared" si="13"/>
        <v>7.662337662337663</v>
      </c>
      <c r="M89" s="75">
        <f t="shared" si="14"/>
        <v>9.022556390977442</v>
      </c>
      <c r="N89" s="131">
        <f t="shared" si="8"/>
        <v>-1.3602187286397793</v>
      </c>
    </row>
    <row r="90" spans="1:14" s="371" customFormat="1" ht="15.75" hidden="1">
      <c r="A90" s="77" t="s">
        <v>52</v>
      </c>
      <c r="B90" s="169">
        <v>999999999</v>
      </c>
      <c r="C90" s="68"/>
      <c r="D90" s="319">
        <f t="shared" si="10"/>
        <v>999999999</v>
      </c>
      <c r="E90" s="74"/>
      <c r="F90" s="75">
        <f t="shared" si="11"/>
        <v>0</v>
      </c>
      <c r="G90" s="75"/>
      <c r="H90" s="69">
        <f t="shared" si="15"/>
        <v>0</v>
      </c>
      <c r="I90" s="170"/>
      <c r="J90" s="75"/>
      <c r="K90" s="271">
        <f t="shared" si="12"/>
        <v>0</v>
      </c>
      <c r="L90" s="74">
        <f t="shared" si="13"/>
      </c>
      <c r="M90" s="75">
        <f t="shared" si="14"/>
      </c>
      <c r="N90" s="131" t="e">
        <f t="shared" si="8"/>
        <v>#VALUE!</v>
      </c>
    </row>
    <row r="91" spans="1:14" s="371" customFormat="1" ht="15.75" hidden="1">
      <c r="A91" s="72" t="s">
        <v>97</v>
      </c>
      <c r="B91" s="169">
        <v>0.455</v>
      </c>
      <c r="C91" s="68">
        <v>0.03</v>
      </c>
      <c r="D91" s="319">
        <f t="shared" si="10"/>
        <v>0.42500000000000004</v>
      </c>
      <c r="E91" s="74"/>
      <c r="F91" s="75">
        <f t="shared" si="11"/>
        <v>0</v>
      </c>
      <c r="G91" s="75">
        <v>0.06</v>
      </c>
      <c r="H91" s="69">
        <f t="shared" si="15"/>
        <v>-0.06</v>
      </c>
      <c r="I91" s="170"/>
      <c r="J91" s="75">
        <v>0.04</v>
      </c>
      <c r="K91" s="271">
        <f t="shared" si="12"/>
        <v>-0.04</v>
      </c>
      <c r="L91" s="74">
        <f t="shared" si="13"/>
      </c>
      <c r="M91" s="75">
        <f t="shared" si="14"/>
        <v>6.666666666666668</v>
      </c>
      <c r="N91" s="131" t="e">
        <f t="shared" si="8"/>
        <v>#VALUE!</v>
      </c>
    </row>
    <row r="92" spans="1:14" s="371" customFormat="1" ht="15.75" hidden="1">
      <c r="A92" s="72" t="s">
        <v>87</v>
      </c>
      <c r="B92" s="169"/>
      <c r="C92" s="68"/>
      <c r="D92" s="319">
        <f t="shared" si="10"/>
        <v>0</v>
      </c>
      <c r="E92" s="74"/>
      <c r="F92" s="75" t="e">
        <f t="shared" si="11"/>
        <v>#DIV/0!</v>
      </c>
      <c r="G92" s="75"/>
      <c r="H92" s="69">
        <f t="shared" si="15"/>
        <v>0</v>
      </c>
      <c r="I92" s="170"/>
      <c r="J92" s="75"/>
      <c r="K92" s="271">
        <f t="shared" si="12"/>
        <v>0</v>
      </c>
      <c r="L92" s="74">
        <f t="shared" si="13"/>
      </c>
      <c r="M92" s="75">
        <f t="shared" si="14"/>
      </c>
      <c r="N92" s="131" t="e">
        <f t="shared" si="8"/>
        <v>#VALUE!</v>
      </c>
    </row>
    <row r="93" spans="1:14" s="46" customFormat="1" ht="15.75">
      <c r="A93" s="43" t="s">
        <v>53</v>
      </c>
      <c r="B93" s="168">
        <v>1386.8</v>
      </c>
      <c r="C93" s="67">
        <v>10.08</v>
      </c>
      <c r="D93" s="318">
        <f t="shared" si="10"/>
        <v>1376.72</v>
      </c>
      <c r="E93" s="44">
        <f>SUM(E94:E103)-E99</f>
        <v>1355.891</v>
      </c>
      <c r="F93" s="41">
        <f t="shared" si="11"/>
        <v>98.48705619152769</v>
      </c>
      <c r="G93" s="41">
        <v>1126.7</v>
      </c>
      <c r="H93" s="69">
        <f t="shared" si="15"/>
        <v>229.19100000000003</v>
      </c>
      <c r="I93" s="173">
        <f>SUM(I94:I103)-I99</f>
        <v>1866.024</v>
      </c>
      <c r="J93" s="41">
        <v>1349.7</v>
      </c>
      <c r="K93" s="114">
        <f t="shared" si="12"/>
        <v>516.3239999999998</v>
      </c>
      <c r="L93" s="44">
        <f t="shared" si="13"/>
        <v>13.762345203264863</v>
      </c>
      <c r="M93" s="41">
        <f t="shared" si="14"/>
        <v>11.979231383686873</v>
      </c>
      <c r="N93" s="133">
        <f t="shared" si="8"/>
        <v>1.7831138195779896</v>
      </c>
    </row>
    <row r="94" spans="1:14" s="371" customFormat="1" ht="15.75" hidden="1">
      <c r="A94" s="72" t="s">
        <v>88</v>
      </c>
      <c r="B94" s="169"/>
      <c r="C94" s="68"/>
      <c r="D94" s="319">
        <f t="shared" si="10"/>
        <v>0</v>
      </c>
      <c r="E94" s="74"/>
      <c r="F94" s="75" t="e">
        <f t="shared" si="11"/>
        <v>#DIV/0!</v>
      </c>
      <c r="G94" s="75"/>
      <c r="H94" s="69">
        <f t="shared" si="15"/>
        <v>0</v>
      </c>
      <c r="I94" s="170"/>
      <c r="J94" s="75"/>
      <c r="K94" s="271">
        <f t="shared" si="12"/>
        <v>0</v>
      </c>
      <c r="L94" s="74">
        <f t="shared" si="13"/>
      </c>
      <c r="M94" s="75">
        <f t="shared" si="14"/>
      </c>
      <c r="N94" s="131" t="e">
        <f t="shared" si="8"/>
        <v>#VALUE!</v>
      </c>
    </row>
    <row r="95" spans="1:14" s="371" customFormat="1" ht="15">
      <c r="A95" s="72" t="s">
        <v>54</v>
      </c>
      <c r="B95" s="170">
        <v>280.699</v>
      </c>
      <c r="C95" s="68">
        <v>3.08</v>
      </c>
      <c r="D95" s="319">
        <f t="shared" si="10"/>
        <v>277.619</v>
      </c>
      <c r="E95" s="74">
        <v>273.822</v>
      </c>
      <c r="F95" s="75">
        <f t="shared" si="11"/>
        <v>98.63229822166349</v>
      </c>
      <c r="G95" s="75">
        <v>204.3</v>
      </c>
      <c r="H95" s="103">
        <f t="shared" si="15"/>
        <v>69.52199999999999</v>
      </c>
      <c r="I95" s="170">
        <v>380.719</v>
      </c>
      <c r="J95" s="75">
        <v>287.1</v>
      </c>
      <c r="K95" s="115">
        <f t="shared" si="12"/>
        <v>93.61899999999997</v>
      </c>
      <c r="L95" s="74">
        <f t="shared" si="13"/>
        <v>13.903886466390574</v>
      </c>
      <c r="M95" s="75">
        <f t="shared" si="14"/>
        <v>14.05286343612335</v>
      </c>
      <c r="N95" s="131">
        <f t="shared" si="8"/>
        <v>-0.1489769697327752</v>
      </c>
    </row>
    <row r="96" spans="1:14" s="371" customFormat="1" ht="15">
      <c r="A96" s="72" t="s">
        <v>55</v>
      </c>
      <c r="B96" s="170">
        <v>32.127</v>
      </c>
      <c r="C96" s="68"/>
      <c r="D96" s="319">
        <f t="shared" si="10"/>
        <v>32.127</v>
      </c>
      <c r="E96" s="74">
        <v>13.369</v>
      </c>
      <c r="F96" s="75">
        <f t="shared" si="11"/>
        <v>41.61297351137672</v>
      </c>
      <c r="G96" s="75">
        <v>23</v>
      </c>
      <c r="H96" s="103">
        <f t="shared" si="15"/>
        <v>-9.631</v>
      </c>
      <c r="I96" s="170">
        <v>17.805</v>
      </c>
      <c r="J96" s="75">
        <v>26.7</v>
      </c>
      <c r="K96" s="115">
        <f t="shared" si="12"/>
        <v>-8.895</v>
      </c>
      <c r="L96" s="74">
        <f t="shared" si="13"/>
        <v>13.31812401825118</v>
      </c>
      <c r="M96" s="75">
        <f t="shared" si="14"/>
        <v>11.608695652173912</v>
      </c>
      <c r="N96" s="131">
        <f t="shared" si="8"/>
        <v>1.7094283660772671</v>
      </c>
    </row>
    <row r="97" spans="1:14" s="371" customFormat="1" ht="15">
      <c r="A97" s="72" t="s">
        <v>56</v>
      </c>
      <c r="B97" s="170">
        <v>945.74</v>
      </c>
      <c r="C97" s="68">
        <v>7</v>
      </c>
      <c r="D97" s="319">
        <f t="shared" si="10"/>
        <v>938.74</v>
      </c>
      <c r="E97" s="74">
        <v>938.7</v>
      </c>
      <c r="F97" s="75">
        <f t="shared" si="11"/>
        <v>99.99573896925666</v>
      </c>
      <c r="G97" s="75">
        <v>806.6</v>
      </c>
      <c r="H97" s="103">
        <f t="shared" si="15"/>
        <v>132.10000000000002</v>
      </c>
      <c r="I97" s="170">
        <v>1310</v>
      </c>
      <c r="J97" s="75">
        <v>943.6</v>
      </c>
      <c r="K97" s="115">
        <f t="shared" si="12"/>
        <v>366.4</v>
      </c>
      <c r="L97" s="74">
        <f t="shared" si="13"/>
        <v>13.955470331309257</v>
      </c>
      <c r="M97" s="75">
        <f t="shared" si="14"/>
        <v>11.698487478303992</v>
      </c>
      <c r="N97" s="131">
        <f t="shared" si="8"/>
        <v>2.2569828530052654</v>
      </c>
    </row>
    <row r="98" spans="1:14" s="371" customFormat="1" ht="15" hidden="1">
      <c r="A98" s="72" t="s">
        <v>57</v>
      </c>
      <c r="B98" s="170"/>
      <c r="C98" s="68"/>
      <c r="D98" s="319">
        <f t="shared" si="10"/>
        <v>0</v>
      </c>
      <c r="E98" s="74"/>
      <c r="F98" s="75" t="e">
        <f t="shared" si="11"/>
        <v>#DIV/0!</v>
      </c>
      <c r="G98" s="75"/>
      <c r="H98" s="103">
        <f t="shared" si="15"/>
        <v>0</v>
      </c>
      <c r="I98" s="170"/>
      <c r="J98" s="75"/>
      <c r="K98" s="115">
        <f t="shared" si="12"/>
        <v>0</v>
      </c>
      <c r="L98" s="74">
        <f t="shared" si="13"/>
      </c>
      <c r="M98" s="75">
        <f t="shared" si="14"/>
      </c>
      <c r="N98" s="131" t="e">
        <f t="shared" si="8"/>
        <v>#VALUE!</v>
      </c>
    </row>
    <row r="99" spans="1:14" s="371" customFormat="1" ht="15" hidden="1">
      <c r="A99" s="72" t="s">
        <v>89</v>
      </c>
      <c r="B99" s="170"/>
      <c r="C99" s="68"/>
      <c r="D99" s="319">
        <f t="shared" si="10"/>
        <v>0</v>
      </c>
      <c r="E99" s="74"/>
      <c r="F99" s="75" t="e">
        <f t="shared" si="11"/>
        <v>#DIV/0!</v>
      </c>
      <c r="G99" s="75"/>
      <c r="H99" s="103">
        <f t="shared" si="15"/>
        <v>0</v>
      </c>
      <c r="I99" s="170"/>
      <c r="J99" s="75"/>
      <c r="K99" s="115">
        <f t="shared" si="12"/>
        <v>0</v>
      </c>
      <c r="L99" s="74">
        <f t="shared" si="13"/>
      </c>
      <c r="M99" s="75">
        <f t="shared" si="14"/>
      </c>
      <c r="N99" s="131" t="e">
        <f t="shared" si="8"/>
        <v>#VALUE!</v>
      </c>
    </row>
    <row r="100" spans="1:14" s="371" customFormat="1" ht="15" hidden="1">
      <c r="A100" s="72" t="s">
        <v>58</v>
      </c>
      <c r="B100" s="170"/>
      <c r="C100" s="68"/>
      <c r="D100" s="319">
        <f t="shared" si="10"/>
        <v>0</v>
      </c>
      <c r="E100" s="74"/>
      <c r="F100" s="75" t="e">
        <f t="shared" si="11"/>
        <v>#DIV/0!</v>
      </c>
      <c r="G100" s="75"/>
      <c r="H100" s="103">
        <f t="shared" si="15"/>
        <v>0</v>
      </c>
      <c r="I100" s="170"/>
      <c r="J100" s="75"/>
      <c r="K100" s="115">
        <f t="shared" si="12"/>
        <v>0</v>
      </c>
      <c r="L100" s="74">
        <f t="shared" si="13"/>
      </c>
      <c r="M100" s="75">
        <f t="shared" si="14"/>
      </c>
      <c r="N100" s="131" t="e">
        <f t="shared" si="8"/>
        <v>#VALUE!</v>
      </c>
    </row>
    <row r="101" spans="1:14" s="371" customFormat="1" ht="15" hidden="1">
      <c r="A101" s="72" t="s">
        <v>59</v>
      </c>
      <c r="B101" s="170"/>
      <c r="C101" s="68"/>
      <c r="D101" s="319">
        <f t="shared" si="10"/>
        <v>0</v>
      </c>
      <c r="E101" s="74"/>
      <c r="F101" s="75" t="e">
        <f t="shared" si="11"/>
        <v>#DIV/0!</v>
      </c>
      <c r="G101" s="75"/>
      <c r="H101" s="103">
        <f t="shared" si="15"/>
        <v>0</v>
      </c>
      <c r="I101" s="170"/>
      <c r="J101" s="75"/>
      <c r="K101" s="115">
        <f t="shared" si="12"/>
        <v>0</v>
      </c>
      <c r="L101" s="74">
        <f t="shared" si="13"/>
      </c>
      <c r="M101" s="75">
        <f t="shared" si="14"/>
      </c>
      <c r="N101" s="131" t="e">
        <f t="shared" si="8"/>
        <v>#VALUE!</v>
      </c>
    </row>
    <row r="102" spans="1:14" s="371" customFormat="1" ht="15">
      <c r="A102" s="78" t="s">
        <v>90</v>
      </c>
      <c r="B102" s="189">
        <v>128.234</v>
      </c>
      <c r="C102" s="104"/>
      <c r="D102" s="320">
        <f t="shared" si="10"/>
        <v>128.234</v>
      </c>
      <c r="E102" s="79">
        <v>130</v>
      </c>
      <c r="F102" s="81">
        <f t="shared" si="11"/>
        <v>101.37716986134721</v>
      </c>
      <c r="G102" s="81">
        <v>92.8</v>
      </c>
      <c r="H102" s="105">
        <f t="shared" si="15"/>
        <v>37.2</v>
      </c>
      <c r="I102" s="189">
        <v>157.5</v>
      </c>
      <c r="J102" s="81">
        <v>92.3</v>
      </c>
      <c r="K102" s="269">
        <f t="shared" si="12"/>
        <v>65.2</v>
      </c>
      <c r="L102" s="79">
        <f t="shared" si="13"/>
        <v>12.115384615384615</v>
      </c>
      <c r="M102" s="81">
        <f t="shared" si="14"/>
        <v>9.946120689655173</v>
      </c>
      <c r="N102" s="132">
        <f>L102-M102</f>
        <v>2.1692639257294424</v>
      </c>
    </row>
    <row r="103" spans="1:14" s="371" customFormat="1" ht="15.75" hidden="1">
      <c r="A103" s="136" t="s">
        <v>91</v>
      </c>
      <c r="B103" s="283"/>
      <c r="C103" s="283"/>
      <c r="D103" s="283"/>
      <c r="E103" s="137"/>
      <c r="F103" s="284" t="e">
        <f>E103/B103*100</f>
        <v>#DIV/0!</v>
      </c>
      <c r="G103" s="139"/>
      <c r="H103" s="277">
        <f t="shared" si="15"/>
        <v>0</v>
      </c>
      <c r="I103" s="278"/>
      <c r="J103" s="139"/>
      <c r="K103" s="285">
        <f t="shared" si="12"/>
        <v>0</v>
      </c>
      <c r="L103" s="286" t="e">
        <f>I103/E103*10</f>
        <v>#DIV/0!</v>
      </c>
      <c r="M103" s="284" t="e">
        <f>J103/G103*10</f>
        <v>#DIV/0!</v>
      </c>
      <c r="N103" s="287" t="e">
        <f>L103-M103</f>
        <v>#DIV/0!</v>
      </c>
    </row>
    <row r="104" spans="2:14" ht="15">
      <c r="B104" s="127"/>
      <c r="C104" s="127"/>
      <c r="D104" s="127"/>
      <c r="E104" s="127"/>
      <c r="F104" s="127"/>
      <c r="G104" s="127"/>
      <c r="I104" s="126"/>
      <c r="J104" s="127"/>
      <c r="K104" s="127"/>
      <c r="L104" s="127"/>
      <c r="M104" s="127"/>
      <c r="N104" s="127"/>
    </row>
    <row r="105" spans="1:9" s="49" customFormat="1" ht="15">
      <c r="A105" s="84"/>
      <c r="B105" s="84"/>
      <c r="C105" s="84"/>
      <c r="D105" s="84"/>
      <c r="I105" s="371"/>
    </row>
    <row r="106" spans="1:9" s="49" customFormat="1" ht="15">
      <c r="A106" s="84"/>
      <c r="B106" s="84"/>
      <c r="C106" s="84"/>
      <c r="D106" s="84"/>
      <c r="I106" s="371"/>
    </row>
    <row r="107" spans="1:9" s="49" customFormat="1" ht="15">
      <c r="A107" s="84"/>
      <c r="B107" s="84"/>
      <c r="C107" s="84"/>
      <c r="D107" s="84"/>
      <c r="I107" s="371"/>
    </row>
    <row r="108" spans="1:9" s="49" customFormat="1" ht="15">
      <c r="A108" s="84"/>
      <c r="B108" s="84"/>
      <c r="C108" s="84"/>
      <c r="D108" s="84"/>
      <c r="I108" s="371"/>
    </row>
    <row r="109" spans="1:9" s="49" customFormat="1" ht="15">
      <c r="A109" s="84"/>
      <c r="B109" s="84"/>
      <c r="C109" s="84"/>
      <c r="D109" s="84"/>
      <c r="I109" s="371"/>
    </row>
    <row r="110" spans="1:9" s="49" customFormat="1" ht="15">
      <c r="A110" s="84"/>
      <c r="B110" s="84"/>
      <c r="C110" s="84"/>
      <c r="D110" s="84"/>
      <c r="I110" s="371"/>
    </row>
    <row r="111" spans="1:9" s="49" customFormat="1" ht="15">
      <c r="A111" s="84"/>
      <c r="B111" s="84"/>
      <c r="C111" s="84"/>
      <c r="D111" s="84"/>
      <c r="I111" s="371"/>
    </row>
    <row r="112" spans="1:9" s="49" customFormat="1" ht="15">
      <c r="A112" s="84"/>
      <c r="B112" s="84"/>
      <c r="C112" s="84"/>
      <c r="D112" s="84"/>
      <c r="I112" s="371"/>
    </row>
    <row r="113" spans="1:9" s="49" customFormat="1" ht="15">
      <c r="A113" s="84"/>
      <c r="B113" s="84"/>
      <c r="C113" s="84"/>
      <c r="D113" s="84"/>
      <c r="I113" s="371"/>
    </row>
    <row r="114" spans="1:9" s="49" customFormat="1" ht="15">
      <c r="A114" s="84"/>
      <c r="B114" s="84"/>
      <c r="C114" s="84"/>
      <c r="D114" s="84"/>
      <c r="I114" s="371"/>
    </row>
    <row r="115" spans="1:9" s="49" customFormat="1" ht="15">
      <c r="A115" s="84"/>
      <c r="B115" s="84"/>
      <c r="C115" s="84"/>
      <c r="D115" s="84"/>
      <c r="I115" s="371"/>
    </row>
    <row r="116" spans="1:9" s="85" customFormat="1" ht="15">
      <c r="A116" s="84"/>
      <c r="B116" s="84"/>
      <c r="C116" s="84"/>
      <c r="D116" s="84"/>
      <c r="H116" s="49"/>
      <c r="I116" s="86"/>
    </row>
    <row r="117" spans="1:9" s="85" customFormat="1" ht="15">
      <c r="A117" s="84"/>
      <c r="B117" s="84"/>
      <c r="C117" s="84"/>
      <c r="D117" s="84"/>
      <c r="H117" s="49"/>
      <c r="I117" s="86"/>
    </row>
    <row r="118" spans="1:9" s="85" customFormat="1" ht="15">
      <c r="A118" s="84"/>
      <c r="B118" s="84"/>
      <c r="C118" s="84"/>
      <c r="D118" s="84"/>
      <c r="H118" s="49"/>
      <c r="I118" s="86"/>
    </row>
    <row r="119" spans="1:9" s="85" customFormat="1" ht="15">
      <c r="A119" s="84"/>
      <c r="B119" s="84"/>
      <c r="C119" s="84"/>
      <c r="D119" s="84"/>
      <c r="H119" s="49"/>
      <c r="I119" s="86"/>
    </row>
    <row r="120" spans="1:9" s="85" customFormat="1" ht="15">
      <c r="A120" s="84"/>
      <c r="B120" s="84"/>
      <c r="C120" s="84"/>
      <c r="D120" s="84"/>
      <c r="H120" s="49"/>
      <c r="I120" s="86"/>
    </row>
    <row r="121" spans="1:9" s="85" customFormat="1" ht="15">
      <c r="A121" s="84"/>
      <c r="B121" s="84"/>
      <c r="C121" s="84"/>
      <c r="D121" s="84"/>
      <c r="H121" s="49"/>
      <c r="I121" s="86"/>
    </row>
    <row r="122" spans="1:9" s="85" customFormat="1" ht="15">
      <c r="A122" s="84"/>
      <c r="B122" s="84"/>
      <c r="C122" s="84"/>
      <c r="D122" s="84"/>
      <c r="H122" s="49"/>
      <c r="I122" s="86"/>
    </row>
    <row r="123" spans="1:9" s="85" customFormat="1" ht="15">
      <c r="A123" s="84"/>
      <c r="B123" s="84"/>
      <c r="C123" s="84"/>
      <c r="D123" s="84"/>
      <c r="H123" s="49"/>
      <c r="I123" s="86"/>
    </row>
    <row r="124" spans="1:9" s="85" customFormat="1" ht="15">
      <c r="A124" s="84"/>
      <c r="B124" s="84"/>
      <c r="C124" s="84"/>
      <c r="D124" s="84"/>
      <c r="H124" s="49"/>
      <c r="I124" s="86"/>
    </row>
    <row r="125" spans="1:9" s="85" customFormat="1" ht="15">
      <c r="A125" s="84"/>
      <c r="B125" s="84"/>
      <c r="C125" s="84"/>
      <c r="D125" s="84"/>
      <c r="H125" s="49"/>
      <c r="I125" s="86"/>
    </row>
    <row r="126" spans="1:9" s="85" customFormat="1" ht="15">
      <c r="A126" s="84"/>
      <c r="B126" s="84"/>
      <c r="C126" s="84"/>
      <c r="D126" s="84"/>
      <c r="H126" s="49"/>
      <c r="I126" s="86"/>
    </row>
    <row r="127" spans="1:9" s="85" customFormat="1" ht="15">
      <c r="A127" s="84"/>
      <c r="B127" s="84"/>
      <c r="C127" s="84"/>
      <c r="D127" s="84"/>
      <c r="H127" s="49"/>
      <c r="I127" s="86"/>
    </row>
    <row r="128" spans="1:9" s="85" customFormat="1" ht="15">
      <c r="A128" s="84"/>
      <c r="B128" s="84"/>
      <c r="C128" s="84"/>
      <c r="D128" s="84"/>
      <c r="H128" s="49"/>
      <c r="I128" s="86"/>
    </row>
    <row r="129" spans="1:9" s="85" customFormat="1" ht="15">
      <c r="A129" s="84"/>
      <c r="B129" s="84"/>
      <c r="C129" s="84"/>
      <c r="D129" s="84"/>
      <c r="H129" s="49"/>
      <c r="I129" s="86"/>
    </row>
    <row r="130" spans="1:9" s="85" customFormat="1" ht="15">
      <c r="A130" s="84"/>
      <c r="B130" s="84"/>
      <c r="C130" s="84"/>
      <c r="D130" s="84"/>
      <c r="H130" s="49"/>
      <c r="I130" s="86"/>
    </row>
    <row r="131" spans="1:9" s="85" customFormat="1" ht="15">
      <c r="A131" s="84"/>
      <c r="B131" s="84"/>
      <c r="C131" s="84"/>
      <c r="D131" s="84"/>
      <c r="H131" s="49"/>
      <c r="I131" s="86"/>
    </row>
    <row r="132" spans="1:9" s="85" customFormat="1" ht="15">
      <c r="A132" s="84"/>
      <c r="B132" s="84"/>
      <c r="C132" s="84"/>
      <c r="D132" s="84"/>
      <c r="H132" s="49"/>
      <c r="I132" s="86"/>
    </row>
    <row r="133" spans="1:9" s="85" customFormat="1" ht="15">
      <c r="A133" s="84"/>
      <c r="B133" s="84"/>
      <c r="C133" s="84"/>
      <c r="D133" s="84"/>
      <c r="H133" s="49"/>
      <c r="I133" s="86"/>
    </row>
    <row r="134" spans="1:9" s="85" customFormat="1" ht="15">
      <c r="A134" s="84"/>
      <c r="B134" s="84"/>
      <c r="C134" s="84"/>
      <c r="D134" s="84"/>
      <c r="H134" s="49"/>
      <c r="I134" s="86"/>
    </row>
    <row r="135" spans="1:9" s="85" customFormat="1" ht="15">
      <c r="A135" s="84"/>
      <c r="B135" s="84"/>
      <c r="C135" s="84"/>
      <c r="D135" s="84"/>
      <c r="H135" s="49"/>
      <c r="I135" s="86"/>
    </row>
    <row r="136" spans="1:9" s="85" customFormat="1" ht="15">
      <c r="A136" s="84"/>
      <c r="B136" s="84"/>
      <c r="C136" s="84"/>
      <c r="D136" s="84"/>
      <c r="H136" s="49"/>
      <c r="I136" s="86"/>
    </row>
    <row r="137" spans="1:9" s="85" customFormat="1" ht="15">
      <c r="A137" s="84"/>
      <c r="B137" s="84"/>
      <c r="C137" s="84"/>
      <c r="D137" s="84"/>
      <c r="H137" s="49"/>
      <c r="I137" s="86"/>
    </row>
    <row r="138" spans="1:9" s="85" customFormat="1" ht="15">
      <c r="A138" s="84"/>
      <c r="B138" s="84"/>
      <c r="C138" s="84"/>
      <c r="D138" s="84"/>
      <c r="H138" s="49"/>
      <c r="I138" s="86"/>
    </row>
    <row r="139" spans="1:9" s="85" customFormat="1" ht="15">
      <c r="A139" s="84"/>
      <c r="B139" s="84"/>
      <c r="C139" s="84"/>
      <c r="D139" s="84"/>
      <c r="H139" s="49"/>
      <c r="I139" s="86"/>
    </row>
    <row r="140" spans="1:9" s="85" customFormat="1" ht="15">
      <c r="A140" s="84"/>
      <c r="B140" s="84"/>
      <c r="C140" s="84"/>
      <c r="D140" s="84"/>
      <c r="H140" s="49"/>
      <c r="I140" s="86"/>
    </row>
    <row r="141" spans="1:9" s="85" customFormat="1" ht="15">
      <c r="A141" s="84"/>
      <c r="B141" s="84"/>
      <c r="C141" s="84"/>
      <c r="D141" s="84"/>
      <c r="H141" s="49"/>
      <c r="I141" s="86"/>
    </row>
    <row r="142" spans="1:9" s="85" customFormat="1" ht="15">
      <c r="A142" s="84"/>
      <c r="B142" s="84"/>
      <c r="C142" s="84"/>
      <c r="D142" s="84"/>
      <c r="H142" s="49"/>
      <c r="I142" s="86"/>
    </row>
    <row r="143" spans="1:9" s="85" customFormat="1" ht="15">
      <c r="A143" s="84"/>
      <c r="B143" s="84"/>
      <c r="C143" s="84"/>
      <c r="D143" s="84"/>
      <c r="H143" s="49"/>
      <c r="I143" s="86"/>
    </row>
    <row r="144" spans="1:9" s="85" customFormat="1" ht="15">
      <c r="A144" s="84"/>
      <c r="B144" s="84"/>
      <c r="C144" s="84"/>
      <c r="D144" s="84"/>
      <c r="H144" s="49"/>
      <c r="I144" s="86"/>
    </row>
    <row r="145" spans="1:8" s="86" customFormat="1" ht="15">
      <c r="A145" s="87"/>
      <c r="B145" s="87"/>
      <c r="C145" s="87"/>
      <c r="D145" s="87"/>
      <c r="H145" s="371"/>
    </row>
    <row r="146" spans="1:8" s="86" customFormat="1" ht="15">
      <c r="A146" s="87"/>
      <c r="B146" s="87"/>
      <c r="C146" s="87"/>
      <c r="D146" s="87"/>
      <c r="H146" s="371"/>
    </row>
    <row r="147" spans="1:8" s="86" customFormat="1" ht="15">
      <c r="A147" s="87"/>
      <c r="B147" s="87"/>
      <c r="C147" s="87"/>
      <c r="D147" s="87"/>
      <c r="H147" s="371"/>
    </row>
    <row r="148" spans="1:8" s="86" customFormat="1" ht="15">
      <c r="A148" s="87"/>
      <c r="B148" s="87"/>
      <c r="C148" s="87"/>
      <c r="D148" s="87"/>
      <c r="H148" s="371"/>
    </row>
    <row r="149" spans="1:8" s="86" customFormat="1" ht="15">
      <c r="A149" s="87"/>
      <c r="B149" s="391"/>
      <c r="C149" s="391"/>
      <c r="D149" s="391"/>
      <c r="E149" s="391"/>
      <c r="F149" s="391"/>
      <c r="H149" s="371"/>
    </row>
    <row r="150" spans="1:8" s="86" customFormat="1" ht="15.75">
      <c r="A150" s="88"/>
      <c r="B150" s="87"/>
      <c r="C150" s="87"/>
      <c r="D150" s="87"/>
      <c r="H150" s="371"/>
    </row>
    <row r="151" spans="1:8" s="86" customFormat="1" ht="15">
      <c r="A151" s="87"/>
      <c r="B151" s="391"/>
      <c r="C151" s="391"/>
      <c r="D151" s="391"/>
      <c r="E151" s="391"/>
      <c r="F151" s="391"/>
      <c r="H151" s="371"/>
    </row>
    <row r="152" spans="1:8" s="86" customFormat="1" ht="15">
      <c r="A152" s="87"/>
      <c r="B152" s="87"/>
      <c r="C152" s="87"/>
      <c r="D152" s="87"/>
      <c r="H152" s="371"/>
    </row>
    <row r="153" spans="1:8" s="86" customFormat="1" ht="15">
      <c r="A153" s="87"/>
      <c r="B153" s="87"/>
      <c r="C153" s="87"/>
      <c r="D153" s="87"/>
      <c r="H153" s="371"/>
    </row>
    <row r="154" spans="1:8" s="86" customFormat="1" ht="15">
      <c r="A154" s="87"/>
      <c r="B154" s="87"/>
      <c r="C154" s="87"/>
      <c r="D154" s="87"/>
      <c r="H154" s="371"/>
    </row>
    <row r="155" spans="1:8" s="86" customFormat="1" ht="15">
      <c r="A155" s="87"/>
      <c r="B155" s="87"/>
      <c r="C155" s="87"/>
      <c r="D155" s="87"/>
      <c r="H155" s="371"/>
    </row>
    <row r="156" spans="1:8" s="86" customFormat="1" ht="15">
      <c r="A156" s="87"/>
      <c r="B156" s="87"/>
      <c r="C156" s="87"/>
      <c r="D156" s="87"/>
      <c r="H156" s="371"/>
    </row>
    <row r="157" spans="1:8" s="86" customFormat="1" ht="15">
      <c r="A157" s="87"/>
      <c r="B157" s="87"/>
      <c r="C157" s="87"/>
      <c r="D157" s="87"/>
      <c r="H157" s="371"/>
    </row>
    <row r="158" spans="1:8" s="86" customFormat="1" ht="15">
      <c r="A158" s="87"/>
      <c r="B158" s="87"/>
      <c r="C158" s="87"/>
      <c r="D158" s="87"/>
      <c r="H158" s="371"/>
    </row>
    <row r="159" spans="1:8" s="86" customFormat="1" ht="15">
      <c r="A159" s="87"/>
      <c r="B159" s="87"/>
      <c r="C159" s="87"/>
      <c r="D159" s="87"/>
      <c r="H159" s="371"/>
    </row>
    <row r="160" spans="1:8" s="86" customFormat="1" ht="15">
      <c r="A160" s="87"/>
      <c r="B160" s="87"/>
      <c r="C160" s="87"/>
      <c r="D160" s="87"/>
      <c r="H160" s="371"/>
    </row>
    <row r="161" spans="1:8" s="86" customFormat="1" ht="15">
      <c r="A161" s="87"/>
      <c r="B161" s="87"/>
      <c r="C161" s="87"/>
      <c r="D161" s="87"/>
      <c r="H161" s="371"/>
    </row>
    <row r="162" spans="1:8" s="86" customFormat="1" ht="15">
      <c r="A162" s="87"/>
      <c r="B162" s="87"/>
      <c r="C162" s="87"/>
      <c r="D162" s="87"/>
      <c r="H162" s="371"/>
    </row>
    <row r="163" spans="1:8" s="86" customFormat="1" ht="15">
      <c r="A163" s="87"/>
      <c r="B163" s="87"/>
      <c r="C163" s="87"/>
      <c r="D163" s="87"/>
      <c r="H163" s="371"/>
    </row>
    <row r="164" spans="1:8" s="86" customFormat="1" ht="15">
      <c r="A164" s="87"/>
      <c r="B164" s="87"/>
      <c r="C164" s="87"/>
      <c r="D164" s="87"/>
      <c r="H164" s="371"/>
    </row>
    <row r="165" spans="1:8" s="86" customFormat="1" ht="15">
      <c r="A165" s="87"/>
      <c r="B165" s="87"/>
      <c r="C165" s="87"/>
      <c r="D165" s="87"/>
      <c r="H165" s="371"/>
    </row>
    <row r="166" spans="1:8" s="86" customFormat="1" ht="15">
      <c r="A166" s="87"/>
      <c r="B166" s="87"/>
      <c r="C166" s="87"/>
      <c r="D166" s="87"/>
      <c r="H166" s="371"/>
    </row>
    <row r="167" spans="1:8" s="86" customFormat="1" ht="15">
      <c r="A167" s="87"/>
      <c r="B167" s="87"/>
      <c r="C167" s="87"/>
      <c r="D167" s="87"/>
      <c r="H167" s="371"/>
    </row>
    <row r="168" spans="1:8" s="86" customFormat="1" ht="15">
      <c r="A168" s="87"/>
      <c r="B168" s="87"/>
      <c r="C168" s="87"/>
      <c r="D168" s="87"/>
      <c r="H168" s="371"/>
    </row>
    <row r="169" spans="1:8" s="86" customFormat="1" ht="15">
      <c r="A169" s="87"/>
      <c r="B169" s="87"/>
      <c r="C169" s="87"/>
      <c r="D169" s="87"/>
      <c r="H169" s="371"/>
    </row>
    <row r="170" spans="1:8" s="86" customFormat="1" ht="15">
      <c r="A170" s="87"/>
      <c r="B170" s="87"/>
      <c r="C170" s="87"/>
      <c r="D170" s="87"/>
      <c r="H170" s="371"/>
    </row>
    <row r="171" spans="1:8" s="86" customFormat="1" ht="15">
      <c r="A171" s="87"/>
      <c r="B171" s="87"/>
      <c r="C171" s="87"/>
      <c r="D171" s="87"/>
      <c r="H171" s="371"/>
    </row>
    <row r="172" spans="1:8" s="86" customFormat="1" ht="15">
      <c r="A172" s="87"/>
      <c r="B172" s="87"/>
      <c r="C172" s="87"/>
      <c r="D172" s="87"/>
      <c r="H172" s="371"/>
    </row>
    <row r="173" spans="1:8" s="86" customFormat="1" ht="15">
      <c r="A173" s="87"/>
      <c r="B173" s="87"/>
      <c r="C173" s="87"/>
      <c r="D173" s="87"/>
      <c r="H173" s="371"/>
    </row>
    <row r="174" spans="1:8" s="86" customFormat="1" ht="15">
      <c r="A174" s="87"/>
      <c r="B174" s="87"/>
      <c r="C174" s="87"/>
      <c r="D174" s="87"/>
      <c r="H174" s="371"/>
    </row>
    <row r="175" spans="1:8" s="86" customFormat="1" ht="15">
      <c r="A175" s="87"/>
      <c r="B175" s="87"/>
      <c r="C175" s="87"/>
      <c r="D175" s="87"/>
      <c r="H175" s="371"/>
    </row>
    <row r="176" spans="1:8" s="86" customFormat="1" ht="15">
      <c r="A176" s="87"/>
      <c r="B176" s="87"/>
      <c r="C176" s="87"/>
      <c r="D176" s="87"/>
      <c r="H176" s="371"/>
    </row>
    <row r="177" spans="1:8" s="86" customFormat="1" ht="15">
      <c r="A177" s="87"/>
      <c r="B177" s="87"/>
      <c r="C177" s="87"/>
      <c r="D177" s="87"/>
      <c r="H177" s="371"/>
    </row>
    <row r="178" spans="1:8" s="86" customFormat="1" ht="15">
      <c r="A178" s="87"/>
      <c r="B178" s="87"/>
      <c r="C178" s="87"/>
      <c r="D178" s="87"/>
      <c r="H178" s="371"/>
    </row>
    <row r="179" spans="1:8" s="86" customFormat="1" ht="15">
      <c r="A179" s="87"/>
      <c r="B179" s="87"/>
      <c r="C179" s="87"/>
      <c r="D179" s="87"/>
      <c r="H179" s="371"/>
    </row>
    <row r="180" spans="1:8" s="86" customFormat="1" ht="15">
      <c r="A180" s="87"/>
      <c r="B180" s="87"/>
      <c r="C180" s="87"/>
      <c r="D180" s="87"/>
      <c r="H180" s="371"/>
    </row>
    <row r="181" spans="1:8" s="86" customFormat="1" ht="15">
      <c r="A181" s="87"/>
      <c r="B181" s="87"/>
      <c r="C181" s="87"/>
      <c r="D181" s="87"/>
      <c r="H181" s="371"/>
    </row>
    <row r="182" spans="1:8" s="86" customFormat="1" ht="15">
      <c r="A182" s="87"/>
      <c r="B182" s="87"/>
      <c r="C182" s="87"/>
      <c r="D182" s="87"/>
      <c r="H182" s="371"/>
    </row>
    <row r="183" spans="1:8" s="86" customFormat="1" ht="15">
      <c r="A183" s="87"/>
      <c r="B183" s="87"/>
      <c r="C183" s="87"/>
      <c r="D183" s="87"/>
      <c r="H183" s="371"/>
    </row>
    <row r="184" spans="1:8" s="86" customFormat="1" ht="15">
      <c r="A184" s="87"/>
      <c r="B184" s="87"/>
      <c r="C184" s="87"/>
      <c r="D184" s="87"/>
      <c r="H184" s="371"/>
    </row>
    <row r="185" spans="1:8" s="86" customFormat="1" ht="15">
      <c r="A185" s="87"/>
      <c r="B185" s="87"/>
      <c r="C185" s="87"/>
      <c r="D185" s="87"/>
      <c r="H185" s="371"/>
    </row>
    <row r="186" spans="1:8" s="86" customFormat="1" ht="15">
      <c r="A186" s="87"/>
      <c r="B186" s="87"/>
      <c r="C186" s="87"/>
      <c r="D186" s="87"/>
      <c r="H186" s="371"/>
    </row>
    <row r="187" spans="1:8" s="86" customFormat="1" ht="15">
      <c r="A187" s="87"/>
      <c r="B187" s="87"/>
      <c r="C187" s="87"/>
      <c r="D187" s="87"/>
      <c r="H187" s="371"/>
    </row>
    <row r="188" spans="1:8" s="86" customFormat="1" ht="15">
      <c r="A188" s="87"/>
      <c r="B188" s="87"/>
      <c r="C188" s="87"/>
      <c r="D188" s="87"/>
      <c r="H188" s="371"/>
    </row>
    <row r="189" spans="1:8" s="86" customFormat="1" ht="15">
      <c r="A189" s="87"/>
      <c r="B189" s="87"/>
      <c r="C189" s="87"/>
      <c r="D189" s="87"/>
      <c r="H189" s="371"/>
    </row>
    <row r="190" spans="1:8" s="86" customFormat="1" ht="15">
      <c r="A190" s="87"/>
      <c r="B190" s="87"/>
      <c r="C190" s="87"/>
      <c r="D190" s="87"/>
      <c r="H190" s="371"/>
    </row>
    <row r="191" spans="1:8" s="86" customFormat="1" ht="15">
      <c r="A191" s="87"/>
      <c r="B191" s="87"/>
      <c r="C191" s="87"/>
      <c r="D191" s="87"/>
      <c r="H191" s="371"/>
    </row>
    <row r="192" spans="1:8" s="58" customFormat="1" ht="15">
      <c r="A192" s="89"/>
      <c r="B192" s="89"/>
      <c r="C192" s="89"/>
      <c r="D192" s="89"/>
      <c r="H192" s="126"/>
    </row>
    <row r="193" spans="1:8" s="58" customFormat="1" ht="15">
      <c r="A193" s="89"/>
      <c r="B193" s="89"/>
      <c r="C193" s="89"/>
      <c r="D193" s="89"/>
      <c r="H193" s="126"/>
    </row>
    <row r="194" spans="1:8" s="58" customFormat="1" ht="15">
      <c r="A194" s="89"/>
      <c r="B194" s="89"/>
      <c r="C194" s="89"/>
      <c r="D194" s="89"/>
      <c r="H194" s="126"/>
    </row>
    <row r="195" spans="1:8" s="58" customFormat="1" ht="15">
      <c r="A195" s="89"/>
      <c r="B195" s="89"/>
      <c r="C195" s="89"/>
      <c r="D195" s="89"/>
      <c r="H195" s="126"/>
    </row>
    <row r="196" spans="1:8" s="58" customFormat="1" ht="15">
      <c r="A196" s="89"/>
      <c r="B196" s="89"/>
      <c r="C196" s="89"/>
      <c r="D196" s="89"/>
      <c r="H196" s="126"/>
    </row>
    <row r="197" spans="1:8" s="58" customFormat="1" ht="15">
      <c r="A197" s="89"/>
      <c r="B197" s="89"/>
      <c r="C197" s="89"/>
      <c r="D197" s="89"/>
      <c r="H197" s="126"/>
    </row>
    <row r="198" spans="1:8" s="58" customFormat="1" ht="15">
      <c r="A198" s="89"/>
      <c r="B198" s="89"/>
      <c r="C198" s="89"/>
      <c r="D198" s="89"/>
      <c r="H198" s="126"/>
    </row>
    <row r="199" spans="1:8" s="58" customFormat="1" ht="15">
      <c r="A199" s="89"/>
      <c r="B199" s="89"/>
      <c r="C199" s="89"/>
      <c r="D199" s="89"/>
      <c r="H199" s="126"/>
    </row>
    <row r="200" spans="1:8" s="58" customFormat="1" ht="15">
      <c r="A200" s="89"/>
      <c r="B200" s="89"/>
      <c r="C200" s="89"/>
      <c r="D200" s="89"/>
      <c r="H200" s="126"/>
    </row>
    <row r="201" spans="1:8" s="58" customFormat="1" ht="15">
      <c r="A201" s="89"/>
      <c r="B201" s="89"/>
      <c r="C201" s="89"/>
      <c r="D201" s="89"/>
      <c r="H201" s="126"/>
    </row>
    <row r="202" spans="1:8" s="58" customFormat="1" ht="15">
      <c r="A202" s="89"/>
      <c r="B202" s="89"/>
      <c r="C202" s="89"/>
      <c r="D202" s="89"/>
      <c r="H202" s="126"/>
    </row>
    <row r="203" spans="1:8" s="58" customFormat="1" ht="15">
      <c r="A203" s="89"/>
      <c r="B203" s="89"/>
      <c r="C203" s="89"/>
      <c r="D203" s="89"/>
      <c r="H203" s="126"/>
    </row>
    <row r="204" spans="1:8" s="58" customFormat="1" ht="15">
      <c r="A204" s="89"/>
      <c r="B204" s="89"/>
      <c r="C204" s="89"/>
      <c r="D204" s="89"/>
      <c r="H204" s="126"/>
    </row>
    <row r="205" spans="1:8" s="58" customFormat="1" ht="15">
      <c r="A205" s="89"/>
      <c r="B205" s="89"/>
      <c r="C205" s="89"/>
      <c r="D205" s="89"/>
      <c r="H205" s="126"/>
    </row>
    <row r="206" spans="1:8" s="58" customFormat="1" ht="15">
      <c r="A206" s="89"/>
      <c r="B206" s="89"/>
      <c r="C206" s="89"/>
      <c r="D206" s="89"/>
      <c r="H206" s="126"/>
    </row>
    <row r="207" spans="1:8" s="58" customFormat="1" ht="15">
      <c r="A207" s="89"/>
      <c r="B207" s="89"/>
      <c r="C207" s="89"/>
      <c r="D207" s="89"/>
      <c r="H207" s="126"/>
    </row>
    <row r="208" spans="1:8" s="58" customFormat="1" ht="15">
      <c r="A208" s="89"/>
      <c r="B208" s="89"/>
      <c r="C208" s="89"/>
      <c r="D208" s="89"/>
      <c r="H208" s="126"/>
    </row>
    <row r="209" spans="1:8" s="58" customFormat="1" ht="15">
      <c r="A209" s="89"/>
      <c r="B209" s="89"/>
      <c r="C209" s="89"/>
      <c r="D209" s="89"/>
      <c r="H209" s="126"/>
    </row>
    <row r="210" spans="1:8" s="58" customFormat="1" ht="15">
      <c r="A210" s="89"/>
      <c r="B210" s="89"/>
      <c r="C210" s="89"/>
      <c r="D210" s="89"/>
      <c r="H210" s="126"/>
    </row>
    <row r="211" spans="1:8" s="58" customFormat="1" ht="15">
      <c r="A211" s="89"/>
      <c r="B211" s="89"/>
      <c r="C211" s="89"/>
      <c r="D211" s="89"/>
      <c r="H211" s="126"/>
    </row>
    <row r="212" spans="1:8" s="58" customFormat="1" ht="15">
      <c r="A212" s="89"/>
      <c r="B212" s="89"/>
      <c r="C212" s="89"/>
      <c r="D212" s="89"/>
      <c r="H212" s="126"/>
    </row>
    <row r="213" spans="1:8" s="58" customFormat="1" ht="15">
      <c r="A213" s="89"/>
      <c r="B213" s="89"/>
      <c r="C213" s="89"/>
      <c r="D213" s="89"/>
      <c r="H213" s="126"/>
    </row>
    <row r="214" spans="1:8" s="58" customFormat="1" ht="15">
      <c r="A214" s="89"/>
      <c r="B214" s="89"/>
      <c r="C214" s="89"/>
      <c r="D214" s="89"/>
      <c r="H214" s="126"/>
    </row>
    <row r="215" spans="1:8" s="58" customFormat="1" ht="15">
      <c r="A215" s="89"/>
      <c r="B215" s="89"/>
      <c r="C215" s="89"/>
      <c r="D215" s="89"/>
      <c r="H215" s="126"/>
    </row>
    <row r="216" spans="1:8" s="58" customFormat="1" ht="15">
      <c r="A216" s="89"/>
      <c r="B216" s="89"/>
      <c r="C216" s="89"/>
      <c r="D216" s="89"/>
      <c r="H216" s="126"/>
    </row>
    <row r="217" spans="1:8" s="58" customFormat="1" ht="15">
      <c r="A217" s="89"/>
      <c r="B217" s="89"/>
      <c r="C217" s="89"/>
      <c r="D217" s="89"/>
      <c r="H217" s="126"/>
    </row>
    <row r="218" spans="1:8" s="58" customFormat="1" ht="15">
      <c r="A218" s="89"/>
      <c r="B218" s="89"/>
      <c r="C218" s="89"/>
      <c r="D218" s="89"/>
      <c r="H218" s="126"/>
    </row>
    <row r="219" spans="1:8" s="58" customFormat="1" ht="15">
      <c r="A219" s="89"/>
      <c r="B219" s="89"/>
      <c r="C219" s="89"/>
      <c r="D219" s="89"/>
      <c r="H219" s="126"/>
    </row>
    <row r="220" spans="1:8" s="58" customFormat="1" ht="15">
      <c r="A220" s="89"/>
      <c r="B220" s="89"/>
      <c r="C220" s="89"/>
      <c r="D220" s="89"/>
      <c r="H220" s="126"/>
    </row>
    <row r="221" spans="1:8" s="58" customFormat="1" ht="15">
      <c r="A221" s="89"/>
      <c r="B221" s="89"/>
      <c r="C221" s="89"/>
      <c r="D221" s="89"/>
      <c r="H221" s="126"/>
    </row>
    <row r="222" spans="1:8" s="58" customFormat="1" ht="15">
      <c r="A222" s="89"/>
      <c r="B222" s="89"/>
      <c r="C222" s="89"/>
      <c r="D222" s="89"/>
      <c r="H222" s="126"/>
    </row>
    <row r="223" spans="1:8" s="58" customFormat="1" ht="15">
      <c r="A223" s="89"/>
      <c r="B223" s="89"/>
      <c r="C223" s="89"/>
      <c r="D223" s="89"/>
      <c r="H223" s="126"/>
    </row>
    <row r="224" spans="1:8" s="58" customFormat="1" ht="15">
      <c r="A224" s="89"/>
      <c r="B224" s="89"/>
      <c r="C224" s="89"/>
      <c r="D224" s="89"/>
      <c r="H224" s="126"/>
    </row>
    <row r="225" spans="1:8" s="58" customFormat="1" ht="15">
      <c r="A225" s="89"/>
      <c r="B225" s="89"/>
      <c r="C225" s="89"/>
      <c r="D225" s="89"/>
      <c r="H225" s="126"/>
    </row>
    <row r="226" spans="1:8" s="58" customFormat="1" ht="15">
      <c r="A226" s="89"/>
      <c r="B226" s="89"/>
      <c r="C226" s="89"/>
      <c r="D226" s="89"/>
      <c r="H226" s="126"/>
    </row>
    <row r="227" spans="1:8" s="58" customFormat="1" ht="15">
      <c r="A227" s="89"/>
      <c r="B227" s="89"/>
      <c r="C227" s="89"/>
      <c r="D227" s="89"/>
      <c r="H227" s="126"/>
    </row>
    <row r="228" spans="1:8" s="58" customFormat="1" ht="0.75" customHeight="1">
      <c r="A228" s="89"/>
      <c r="B228" s="89"/>
      <c r="C228" s="89"/>
      <c r="D228" s="89"/>
      <c r="H228" s="126"/>
    </row>
    <row r="229" spans="1:8" s="58" customFormat="1" ht="15">
      <c r="A229" s="89"/>
      <c r="B229" s="89"/>
      <c r="C229" s="89"/>
      <c r="D229" s="89"/>
      <c r="H229" s="126"/>
    </row>
    <row r="230" spans="1:8" s="58" customFormat="1" ht="15">
      <c r="A230" s="89"/>
      <c r="B230" s="89"/>
      <c r="C230" s="89"/>
      <c r="D230" s="89"/>
      <c r="H230" s="126"/>
    </row>
    <row r="231" spans="1:8" s="58" customFormat="1" ht="15">
      <c r="A231" s="89"/>
      <c r="B231" s="89"/>
      <c r="C231" s="89"/>
      <c r="D231" s="89"/>
      <c r="H231" s="126"/>
    </row>
    <row r="232" spans="1:8" s="58" customFormat="1" ht="15">
      <c r="A232" s="89"/>
      <c r="B232" s="89"/>
      <c r="C232" s="89"/>
      <c r="D232" s="89"/>
      <c r="H232" s="126"/>
    </row>
    <row r="233" spans="1:8" s="58" customFormat="1" ht="15">
      <c r="A233" s="89"/>
      <c r="B233" s="89"/>
      <c r="C233" s="89"/>
      <c r="D233" s="89"/>
      <c r="H233" s="126"/>
    </row>
    <row r="234" spans="1:8" s="58" customFormat="1" ht="15">
      <c r="A234" s="89"/>
      <c r="B234" s="89"/>
      <c r="C234" s="89"/>
      <c r="D234" s="89"/>
      <c r="H234" s="126"/>
    </row>
    <row r="235" spans="1:8" s="58" customFormat="1" ht="15">
      <c r="A235" s="89"/>
      <c r="B235" s="89"/>
      <c r="C235" s="89"/>
      <c r="D235" s="89"/>
      <c r="H235" s="126"/>
    </row>
    <row r="236" spans="1:8" s="58" customFormat="1" ht="15">
      <c r="A236" s="89"/>
      <c r="B236" s="89"/>
      <c r="C236" s="89"/>
      <c r="D236" s="89"/>
      <c r="H236" s="126"/>
    </row>
    <row r="237" spans="1:8" s="58" customFormat="1" ht="15">
      <c r="A237" s="89"/>
      <c r="B237" s="89"/>
      <c r="C237" s="89"/>
      <c r="D237" s="89"/>
      <c r="H237" s="126"/>
    </row>
    <row r="238" spans="1:8" s="58" customFormat="1" ht="15">
      <c r="A238" s="89"/>
      <c r="B238" s="89"/>
      <c r="C238" s="89"/>
      <c r="D238" s="89"/>
      <c r="H238" s="126"/>
    </row>
    <row r="239" spans="1:8" s="58" customFormat="1" ht="15">
      <c r="A239" s="89"/>
      <c r="B239" s="89"/>
      <c r="C239" s="89"/>
      <c r="D239" s="89"/>
      <c r="H239" s="126"/>
    </row>
    <row r="240" spans="1:8" s="58" customFormat="1" ht="15">
      <c r="A240" s="89"/>
      <c r="B240" s="89"/>
      <c r="C240" s="89"/>
      <c r="D240" s="89"/>
      <c r="H240" s="126"/>
    </row>
    <row r="241" spans="1:8" s="58" customFormat="1" ht="15">
      <c r="A241" s="89"/>
      <c r="B241" s="89"/>
      <c r="C241" s="89"/>
      <c r="D241" s="89"/>
      <c r="H241" s="126"/>
    </row>
    <row r="242" spans="1:8" s="58" customFormat="1" ht="15">
      <c r="A242" s="89"/>
      <c r="B242" s="89"/>
      <c r="C242" s="89"/>
      <c r="D242" s="89"/>
      <c r="H242" s="126"/>
    </row>
    <row r="243" spans="1:8" s="58" customFormat="1" ht="15">
      <c r="A243" s="89"/>
      <c r="B243" s="89"/>
      <c r="C243" s="89"/>
      <c r="D243" s="89"/>
      <c r="H243" s="126"/>
    </row>
    <row r="244" spans="1:8" s="58" customFormat="1" ht="15">
      <c r="A244" s="89"/>
      <c r="B244" s="89"/>
      <c r="C244" s="89"/>
      <c r="D244" s="89"/>
      <c r="H244" s="126"/>
    </row>
    <row r="245" spans="1:8" s="58" customFormat="1" ht="15">
      <c r="A245" s="89"/>
      <c r="B245" s="89"/>
      <c r="C245" s="89"/>
      <c r="D245" s="89"/>
      <c r="H245" s="126"/>
    </row>
    <row r="246" spans="1:8" s="58" customFormat="1" ht="15">
      <c r="A246" s="89"/>
      <c r="B246" s="89"/>
      <c r="C246" s="89"/>
      <c r="D246" s="89"/>
      <c r="H246" s="126"/>
    </row>
    <row r="247" spans="1:8" s="58" customFormat="1" ht="15">
      <c r="A247" s="89"/>
      <c r="B247" s="89"/>
      <c r="C247" s="89"/>
      <c r="D247" s="89"/>
      <c r="H247" s="126"/>
    </row>
    <row r="248" spans="1:8" s="58" customFormat="1" ht="15">
      <c r="A248" s="89"/>
      <c r="B248" s="89"/>
      <c r="C248" s="89"/>
      <c r="D248" s="89"/>
      <c r="H248" s="126"/>
    </row>
    <row r="249" spans="1:8" s="58" customFormat="1" ht="15">
      <c r="A249" s="89"/>
      <c r="B249" s="89"/>
      <c r="C249" s="89"/>
      <c r="D249" s="89"/>
      <c r="H249" s="126"/>
    </row>
    <row r="250" spans="1:8" s="58" customFormat="1" ht="15">
      <c r="A250" s="89"/>
      <c r="B250" s="89"/>
      <c r="C250" s="89"/>
      <c r="D250" s="89"/>
      <c r="H250" s="126"/>
    </row>
    <row r="251" spans="1:8" s="58" customFormat="1" ht="15">
      <c r="A251" s="89"/>
      <c r="B251" s="89"/>
      <c r="C251" s="89"/>
      <c r="D251" s="89"/>
      <c r="H251" s="126"/>
    </row>
    <row r="252" spans="1:8" s="58" customFormat="1" ht="15">
      <c r="A252" s="89"/>
      <c r="B252" s="89"/>
      <c r="C252" s="89"/>
      <c r="D252" s="89"/>
      <c r="H252" s="126"/>
    </row>
    <row r="253" spans="1:8" s="58" customFormat="1" ht="15">
      <c r="A253" s="89"/>
      <c r="B253" s="89"/>
      <c r="C253" s="89"/>
      <c r="D253" s="89"/>
      <c r="H253" s="126"/>
    </row>
    <row r="254" spans="1:8" s="58" customFormat="1" ht="15">
      <c r="A254" s="89"/>
      <c r="B254" s="89"/>
      <c r="C254" s="89"/>
      <c r="D254" s="89"/>
      <c r="H254" s="126"/>
    </row>
    <row r="255" spans="1:8" s="58" customFormat="1" ht="15">
      <c r="A255" s="89"/>
      <c r="B255" s="89"/>
      <c r="C255" s="89"/>
      <c r="D255" s="89"/>
      <c r="H255" s="126"/>
    </row>
    <row r="256" spans="1:8" s="58" customFormat="1" ht="15">
      <c r="A256" s="89"/>
      <c r="B256" s="89"/>
      <c r="C256" s="89"/>
      <c r="D256" s="89"/>
      <c r="H256" s="126"/>
    </row>
    <row r="257" spans="1:8" s="58" customFormat="1" ht="15">
      <c r="A257" s="89"/>
      <c r="B257" s="89"/>
      <c r="C257" s="89"/>
      <c r="D257" s="89"/>
      <c r="H257" s="126"/>
    </row>
    <row r="258" spans="1:8" s="58" customFormat="1" ht="15">
      <c r="A258" s="89"/>
      <c r="B258" s="89"/>
      <c r="C258" s="89"/>
      <c r="D258" s="89"/>
      <c r="H258" s="126"/>
    </row>
    <row r="259" spans="1:8" s="58" customFormat="1" ht="15">
      <c r="A259" s="89"/>
      <c r="B259" s="89"/>
      <c r="C259" s="89"/>
      <c r="D259" s="89"/>
      <c r="H259" s="126"/>
    </row>
    <row r="260" spans="1:8" s="58" customFormat="1" ht="15">
      <c r="A260" s="89"/>
      <c r="B260" s="89"/>
      <c r="C260" s="89"/>
      <c r="D260" s="89"/>
      <c r="H260" s="126"/>
    </row>
    <row r="261" spans="1:8" s="58" customFormat="1" ht="15">
      <c r="A261" s="89"/>
      <c r="B261" s="89"/>
      <c r="C261" s="89"/>
      <c r="D261" s="89"/>
      <c r="H261" s="126"/>
    </row>
    <row r="262" spans="1:8" s="58" customFormat="1" ht="15">
      <c r="A262" s="89"/>
      <c r="B262" s="89"/>
      <c r="C262" s="89"/>
      <c r="D262" s="89"/>
      <c r="H262" s="126"/>
    </row>
    <row r="263" spans="1:8" s="58" customFormat="1" ht="15">
      <c r="A263" s="89"/>
      <c r="B263" s="89"/>
      <c r="C263" s="89"/>
      <c r="D263" s="89"/>
      <c r="H263" s="126"/>
    </row>
    <row r="264" spans="1:8" s="58" customFormat="1" ht="15">
      <c r="A264" s="89"/>
      <c r="B264" s="89"/>
      <c r="C264" s="89"/>
      <c r="D264" s="89"/>
      <c r="H264" s="126"/>
    </row>
    <row r="265" spans="1:8" s="58" customFormat="1" ht="15">
      <c r="A265" s="89"/>
      <c r="B265" s="89"/>
      <c r="C265" s="89"/>
      <c r="D265" s="89"/>
      <c r="H265" s="126"/>
    </row>
    <row r="266" s="58" customFormat="1" ht="15">
      <c r="H266" s="126"/>
    </row>
    <row r="267" s="58" customFormat="1" ht="15">
      <c r="H267" s="126"/>
    </row>
    <row r="268" s="58" customFormat="1" ht="15">
      <c r="H268" s="126"/>
    </row>
    <row r="269" s="58" customFormat="1" ht="15">
      <c r="H269" s="126"/>
    </row>
    <row r="270" s="58" customFormat="1" ht="15">
      <c r="H270" s="126"/>
    </row>
    <row r="271" s="58" customFormat="1" ht="15">
      <c r="H271" s="126"/>
    </row>
    <row r="272" s="58" customFormat="1" ht="15">
      <c r="H272" s="126"/>
    </row>
    <row r="273" s="58" customFormat="1" ht="15">
      <c r="H273" s="126"/>
    </row>
    <row r="274" s="58" customFormat="1" ht="15">
      <c r="H274" s="126"/>
    </row>
    <row r="275" s="58" customFormat="1" ht="15">
      <c r="H275" s="126"/>
    </row>
    <row r="276" s="58" customFormat="1" ht="15">
      <c r="H276" s="126"/>
    </row>
    <row r="277" s="58" customFormat="1" ht="15">
      <c r="H277" s="126"/>
    </row>
    <row r="278" s="58" customFormat="1" ht="15">
      <c r="H278" s="126"/>
    </row>
    <row r="279" s="58" customFormat="1" ht="15">
      <c r="H279" s="126"/>
    </row>
    <row r="280" s="58" customFormat="1" ht="15">
      <c r="H280" s="126"/>
    </row>
    <row r="281" s="58" customFormat="1" ht="15">
      <c r="H281" s="126"/>
    </row>
    <row r="282" s="58" customFormat="1" ht="15">
      <c r="H282" s="126"/>
    </row>
    <row r="283" s="58" customFormat="1" ht="15">
      <c r="H283" s="126"/>
    </row>
    <row r="284" s="58" customFormat="1" ht="15">
      <c r="H284" s="126"/>
    </row>
    <row r="285" s="58" customFormat="1" ht="15">
      <c r="H285" s="126"/>
    </row>
    <row r="286" s="58" customFormat="1" ht="15">
      <c r="H286" s="126"/>
    </row>
    <row r="287" s="58" customFormat="1" ht="15">
      <c r="H287" s="126"/>
    </row>
    <row r="288" s="58" customFormat="1" ht="15">
      <c r="H288" s="126"/>
    </row>
    <row r="289" s="58" customFormat="1" ht="15">
      <c r="H289" s="126"/>
    </row>
    <row r="290" s="58" customFormat="1" ht="15">
      <c r="H290" s="126"/>
    </row>
    <row r="291" s="58" customFormat="1" ht="15">
      <c r="H291" s="126"/>
    </row>
    <row r="292" s="58" customFormat="1" ht="15">
      <c r="H292" s="126"/>
    </row>
    <row r="293" s="58" customFormat="1" ht="15">
      <c r="H293" s="126"/>
    </row>
    <row r="294" s="58" customFormat="1" ht="15">
      <c r="H294" s="126"/>
    </row>
    <row r="295" s="58" customFormat="1" ht="15">
      <c r="H295" s="126"/>
    </row>
    <row r="296" s="58" customFormat="1" ht="15">
      <c r="H296" s="126"/>
    </row>
    <row r="297" s="58" customFormat="1" ht="15">
      <c r="H297" s="126"/>
    </row>
    <row r="298" s="58" customFormat="1" ht="15">
      <c r="H298" s="126"/>
    </row>
    <row r="299" s="58" customFormat="1" ht="15">
      <c r="H299" s="126"/>
    </row>
    <row r="300" s="58" customFormat="1" ht="15">
      <c r="H300" s="126"/>
    </row>
    <row r="301" s="58" customFormat="1" ht="15">
      <c r="H301" s="126"/>
    </row>
    <row r="302" s="58" customFormat="1" ht="15">
      <c r="H302" s="126"/>
    </row>
    <row r="303" s="58" customFormat="1" ht="15">
      <c r="H303" s="126"/>
    </row>
    <row r="304" s="58" customFormat="1" ht="15">
      <c r="H304" s="126"/>
    </row>
    <row r="305" s="58" customFormat="1" ht="15">
      <c r="H305" s="126"/>
    </row>
    <row r="306" s="58" customFormat="1" ht="15">
      <c r="H306" s="126"/>
    </row>
    <row r="307" s="58" customFormat="1" ht="15">
      <c r="H307" s="126"/>
    </row>
    <row r="308" s="58" customFormat="1" ht="15">
      <c r="H308" s="126"/>
    </row>
    <row r="309" s="58" customFormat="1" ht="15">
      <c r="H309" s="126"/>
    </row>
    <row r="310" s="58" customFormat="1" ht="15">
      <c r="H310" s="126"/>
    </row>
    <row r="311" s="58" customFormat="1" ht="15">
      <c r="H311" s="126"/>
    </row>
    <row r="312" s="58" customFormat="1" ht="15">
      <c r="H312" s="126"/>
    </row>
    <row r="313" s="58" customFormat="1" ht="15">
      <c r="H313" s="126"/>
    </row>
    <row r="314" s="58" customFormat="1" ht="15">
      <c r="H314" s="126"/>
    </row>
    <row r="315" s="58" customFormat="1" ht="15">
      <c r="H315" s="126"/>
    </row>
    <row r="316" s="58" customFormat="1" ht="15">
      <c r="H316" s="126"/>
    </row>
    <row r="317" s="58" customFormat="1" ht="15">
      <c r="H317" s="126"/>
    </row>
    <row r="318" s="58" customFormat="1" ht="15">
      <c r="H318" s="126"/>
    </row>
    <row r="319" s="58" customFormat="1" ht="15">
      <c r="H319" s="126"/>
    </row>
    <row r="320" s="58" customFormat="1" ht="15">
      <c r="H320" s="126"/>
    </row>
    <row r="321" s="58" customFormat="1" ht="15">
      <c r="H321" s="126"/>
    </row>
    <row r="322" s="58" customFormat="1" ht="15">
      <c r="H322" s="126"/>
    </row>
    <row r="323" s="58" customFormat="1" ht="15">
      <c r="H323" s="126"/>
    </row>
    <row r="324" s="58" customFormat="1" ht="15">
      <c r="H324" s="126"/>
    </row>
    <row r="325" s="58" customFormat="1" ht="15">
      <c r="H325" s="126"/>
    </row>
    <row r="326" s="58" customFormat="1" ht="15">
      <c r="H326" s="126"/>
    </row>
    <row r="327" s="58" customFormat="1" ht="15">
      <c r="H327" s="126"/>
    </row>
    <row r="328" s="58" customFormat="1" ht="15">
      <c r="H328" s="126"/>
    </row>
    <row r="329" s="58" customFormat="1" ht="15">
      <c r="H329" s="126"/>
    </row>
    <row r="330" s="58" customFormat="1" ht="15">
      <c r="H330" s="126"/>
    </row>
    <row r="331" s="58" customFormat="1" ht="15">
      <c r="H331" s="126"/>
    </row>
    <row r="332" s="58" customFormat="1" ht="15">
      <c r="H332" s="126"/>
    </row>
    <row r="333" s="58" customFormat="1" ht="15">
      <c r="H333" s="126"/>
    </row>
    <row r="334" s="58" customFormat="1" ht="15">
      <c r="H334" s="126"/>
    </row>
    <row r="335" s="58" customFormat="1" ht="15">
      <c r="H335" s="126"/>
    </row>
    <row r="336" s="58" customFormat="1" ht="15">
      <c r="H336" s="126"/>
    </row>
    <row r="337" s="58" customFormat="1" ht="15">
      <c r="H337" s="126"/>
    </row>
    <row r="338" s="58" customFormat="1" ht="15">
      <c r="H338" s="126"/>
    </row>
    <row r="339" s="58" customFormat="1" ht="15">
      <c r="H339" s="126"/>
    </row>
    <row r="340" s="58" customFormat="1" ht="15">
      <c r="H340" s="126"/>
    </row>
    <row r="341" s="58" customFormat="1" ht="15">
      <c r="H341" s="126"/>
    </row>
    <row r="342" s="58" customFormat="1" ht="15">
      <c r="H342" s="126"/>
    </row>
    <row r="343" s="58" customFormat="1" ht="15">
      <c r="H343" s="126"/>
    </row>
    <row r="344" s="58" customFormat="1" ht="15">
      <c r="H344" s="126"/>
    </row>
    <row r="345" s="58" customFormat="1" ht="15">
      <c r="H345" s="126"/>
    </row>
    <row r="346" s="58" customFormat="1" ht="15">
      <c r="H346" s="126"/>
    </row>
    <row r="347" s="58" customFormat="1" ht="15">
      <c r="H347" s="126"/>
    </row>
    <row r="348" s="58" customFormat="1" ht="15">
      <c r="H348" s="126"/>
    </row>
    <row r="349" s="58" customFormat="1" ht="15">
      <c r="H349" s="126"/>
    </row>
    <row r="350" s="58" customFormat="1" ht="15">
      <c r="H350" s="126"/>
    </row>
    <row r="351" s="58" customFormat="1" ht="15">
      <c r="H351" s="126"/>
    </row>
    <row r="352" s="58" customFormat="1" ht="15">
      <c r="H352" s="126"/>
    </row>
    <row r="353" s="58" customFormat="1" ht="15">
      <c r="H353" s="126"/>
    </row>
    <row r="354" s="58" customFormat="1" ht="15">
      <c r="H354" s="126"/>
    </row>
    <row r="355" s="58" customFormat="1" ht="15">
      <c r="H355" s="126"/>
    </row>
    <row r="356" s="58" customFormat="1" ht="15">
      <c r="H356" s="126"/>
    </row>
    <row r="357" s="58" customFormat="1" ht="15">
      <c r="H357" s="126"/>
    </row>
    <row r="358" s="58" customFormat="1" ht="15">
      <c r="H358" s="126"/>
    </row>
    <row r="359" s="58" customFormat="1" ht="15">
      <c r="H359" s="126"/>
    </row>
    <row r="360" s="58" customFormat="1" ht="15">
      <c r="H360" s="126"/>
    </row>
    <row r="361" s="58" customFormat="1" ht="15">
      <c r="H361" s="126"/>
    </row>
    <row r="362" s="58" customFormat="1" ht="15">
      <c r="H362" s="126"/>
    </row>
    <row r="363" s="58" customFormat="1" ht="15">
      <c r="H363" s="126"/>
    </row>
    <row r="364" s="58" customFormat="1" ht="15">
      <c r="H364" s="126"/>
    </row>
    <row r="365" s="58" customFormat="1" ht="15">
      <c r="H365" s="126"/>
    </row>
    <row r="366" s="58" customFormat="1" ht="15">
      <c r="H366" s="126"/>
    </row>
    <row r="367" s="58" customFormat="1" ht="15">
      <c r="H367" s="126"/>
    </row>
    <row r="368" s="58" customFormat="1" ht="15">
      <c r="H368" s="126"/>
    </row>
    <row r="369" s="58" customFormat="1" ht="15">
      <c r="H369" s="126"/>
    </row>
    <row r="370" s="58" customFormat="1" ht="15">
      <c r="H370" s="126"/>
    </row>
    <row r="371" s="58" customFormat="1" ht="15">
      <c r="H371" s="126"/>
    </row>
    <row r="372" s="58" customFormat="1" ht="15">
      <c r="H372" s="126"/>
    </row>
    <row r="373" s="58" customFormat="1" ht="15">
      <c r="H373" s="126"/>
    </row>
    <row r="374" s="58" customFormat="1" ht="15">
      <c r="H374" s="126"/>
    </row>
    <row r="375" s="58" customFormat="1" ht="15">
      <c r="H375" s="126"/>
    </row>
    <row r="376" s="58" customFormat="1" ht="15">
      <c r="H376" s="126"/>
    </row>
    <row r="377" s="58" customFormat="1" ht="15">
      <c r="H377" s="126"/>
    </row>
    <row r="378" s="58" customFormat="1" ht="15">
      <c r="H378" s="126"/>
    </row>
    <row r="379" s="58" customFormat="1" ht="15">
      <c r="H379" s="126"/>
    </row>
    <row r="380" s="58" customFormat="1" ht="15">
      <c r="H380" s="126"/>
    </row>
    <row r="381" s="58" customFormat="1" ht="15">
      <c r="H381" s="126"/>
    </row>
    <row r="382" s="58" customFormat="1" ht="15">
      <c r="H382" s="126"/>
    </row>
    <row r="383" s="58" customFormat="1" ht="15">
      <c r="H383" s="126"/>
    </row>
    <row r="384" s="58" customFormat="1" ht="15">
      <c r="H384" s="126"/>
    </row>
    <row r="385" s="58" customFormat="1" ht="15">
      <c r="H385" s="126"/>
    </row>
    <row r="386" s="58" customFormat="1" ht="15">
      <c r="H386" s="126"/>
    </row>
    <row r="387" s="58" customFormat="1" ht="15">
      <c r="H387" s="126"/>
    </row>
    <row r="388" s="58" customFormat="1" ht="15">
      <c r="H388" s="126"/>
    </row>
    <row r="389" s="58" customFormat="1" ht="15">
      <c r="H389" s="126"/>
    </row>
    <row r="390" s="58" customFormat="1" ht="15">
      <c r="H390" s="126"/>
    </row>
  </sheetData>
  <sheetProtection/>
  <mergeCells count="11">
    <mergeCell ref="L4:N4"/>
    <mergeCell ref="C4:C5"/>
    <mergeCell ref="D4:D5"/>
    <mergeCell ref="B149:F149"/>
    <mergeCell ref="B151:F151"/>
    <mergeCell ref="A1:N1"/>
    <mergeCell ref="A2:N2"/>
    <mergeCell ref="A4:A5"/>
    <mergeCell ref="B4:B5"/>
    <mergeCell ref="E4:H4"/>
    <mergeCell ref="I4:K4"/>
  </mergeCells>
  <printOptions horizontalCentered="1"/>
  <pageMargins left="0.1968503937007874" right="0.1968503937007874" top="0" bottom="0" header="0" footer="0"/>
  <pageSetup horizontalDpi="600" verticalDpi="600" orientation="landscape" paperSize="9" scale="7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24"/>
  <sheetViews>
    <sheetView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S56" sqref="S56"/>
    </sheetView>
  </sheetViews>
  <sheetFormatPr defaultColWidth="9.00390625" defaultRowHeight="12.75"/>
  <cols>
    <col min="1" max="1" width="32.00390625" style="54" customWidth="1"/>
    <col min="2" max="2" width="39.875" style="54" hidden="1" customWidth="1"/>
    <col min="3" max="3" width="47.875" style="54" hidden="1" customWidth="1"/>
    <col min="4" max="4" width="13.375" style="54" customWidth="1"/>
    <col min="5" max="5" width="12.00390625" style="54" customWidth="1"/>
    <col min="6" max="6" width="12.375" style="54" customWidth="1"/>
    <col min="7" max="7" width="11.25390625" style="54" customWidth="1"/>
    <col min="8" max="8" width="12.125" style="127" customWidth="1"/>
    <col min="9" max="9" width="10.75390625" style="58" customWidth="1"/>
    <col min="10" max="10" width="9.25390625" style="54" customWidth="1"/>
    <col min="11" max="11" width="12.125" style="54" customWidth="1"/>
    <col min="12" max="12" width="9.875" style="54" bestFit="1" customWidth="1"/>
    <col min="13" max="13" width="10.625" style="54" customWidth="1"/>
    <col min="14" max="14" width="12.625" style="54" customWidth="1"/>
    <col min="15" max="16384" width="9.125" style="54" customWidth="1"/>
  </cols>
  <sheetData>
    <row r="1" spans="1:14" ht="16.5" customHeight="1">
      <c r="A1" s="405" t="s">
        <v>140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</row>
    <row r="2" spans="1:14" ht="12" customHeight="1">
      <c r="A2" s="406" t="str">
        <f>зерноск!A2</f>
        <v>по состоянию на 27 ноября 2017 года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</row>
    <row r="3" spans="1:14" ht="3" customHeight="1" hidden="1">
      <c r="A3" s="51"/>
      <c r="B3" s="51"/>
      <c r="C3" s="51"/>
      <c r="D3" s="51"/>
      <c r="E3" s="52"/>
      <c r="F3" s="52"/>
      <c r="G3" s="52"/>
      <c r="H3" s="123"/>
      <c r="I3" s="52"/>
      <c r="J3" s="52"/>
      <c r="K3" s="52"/>
      <c r="L3" s="53"/>
      <c r="M3" s="53"/>
      <c r="N3" s="53"/>
    </row>
    <row r="4" spans="1:14" s="58" customFormat="1" ht="15.75">
      <c r="A4" s="389" t="s">
        <v>1</v>
      </c>
      <c r="B4" s="407" t="s">
        <v>137</v>
      </c>
      <c r="C4" s="395" t="s">
        <v>145</v>
      </c>
      <c r="D4" s="397" t="s">
        <v>146</v>
      </c>
      <c r="E4" s="389" t="s">
        <v>96</v>
      </c>
      <c r="F4" s="389"/>
      <c r="G4" s="390"/>
      <c r="H4" s="390"/>
      <c r="I4" s="393" t="s">
        <v>60</v>
      </c>
      <c r="J4" s="390"/>
      <c r="K4" s="394"/>
      <c r="L4" s="178"/>
      <c r="M4" s="56" t="s">
        <v>0</v>
      </c>
      <c r="N4" s="57"/>
    </row>
    <row r="5" spans="1:14" s="58" customFormat="1" ht="27" customHeight="1">
      <c r="A5" s="392"/>
      <c r="B5" s="407"/>
      <c r="C5" s="396"/>
      <c r="D5" s="398"/>
      <c r="E5" s="370" t="s">
        <v>104</v>
      </c>
      <c r="F5" s="370" t="s">
        <v>109</v>
      </c>
      <c r="G5" s="370" t="s">
        <v>105</v>
      </c>
      <c r="H5" s="370" t="s">
        <v>103</v>
      </c>
      <c r="I5" s="372" t="s">
        <v>104</v>
      </c>
      <c r="J5" s="370" t="s">
        <v>105</v>
      </c>
      <c r="K5" s="373" t="s">
        <v>103</v>
      </c>
      <c r="L5" s="370" t="s">
        <v>104</v>
      </c>
      <c r="M5" s="370" t="s">
        <v>105</v>
      </c>
      <c r="N5" s="370" t="s">
        <v>103</v>
      </c>
    </row>
    <row r="6" spans="1:14" s="47" customFormat="1" ht="15.75">
      <c r="A6" s="63" t="s">
        <v>2</v>
      </c>
      <c r="B6" s="300">
        <v>1021.847</v>
      </c>
      <c r="C6" s="327">
        <f>C7+C26+C37+C46+C54+C69+C76+C93</f>
        <v>36.205999999999996</v>
      </c>
      <c r="D6" s="309">
        <f aca="true" t="shared" si="0" ref="D6:D47">B6-C6</f>
        <v>985.641</v>
      </c>
      <c r="E6" s="174">
        <f>E7+E26+E37+E46+E54+E69+E76+E93</f>
        <v>904.5390000000001</v>
      </c>
      <c r="F6" s="302">
        <f>E6/D6*100</f>
        <v>91.77164910956425</v>
      </c>
      <c r="G6" s="64">
        <v>892.489</v>
      </c>
      <c r="H6" s="65">
        <f aca="true" t="shared" si="1" ref="H6:H71">E6-G6</f>
        <v>12.050000000000068</v>
      </c>
      <c r="I6" s="167">
        <f>I7+I26+I37+I46+I54+I69+I76+I93</f>
        <v>1578.6446</v>
      </c>
      <c r="J6" s="64">
        <v>1079.794</v>
      </c>
      <c r="K6" s="213">
        <f>I6-J6</f>
        <v>498.8506</v>
      </c>
      <c r="L6" s="179">
        <f>IF(E6&gt;0,I6/E6*10,"")</f>
        <v>17.452476897071325</v>
      </c>
      <c r="M6" s="302">
        <f>IF(G6&gt;0,J6/G6*10,"")</f>
        <v>12.098681328285279</v>
      </c>
      <c r="N6" s="65">
        <f>L6-M6</f>
        <v>5.353795568786046</v>
      </c>
    </row>
    <row r="7" spans="1:14" s="46" customFormat="1" ht="15.75">
      <c r="A7" s="66" t="s">
        <v>3</v>
      </c>
      <c r="B7" s="301">
        <v>271.771</v>
      </c>
      <c r="C7" s="263">
        <f>SUM(C8:C24)</f>
        <v>5.231999999999999</v>
      </c>
      <c r="D7" s="237">
        <f>SUM(D8:D24)</f>
        <v>266.539</v>
      </c>
      <c r="E7" s="175">
        <f>SUM(E8:E24)</f>
        <v>231.311</v>
      </c>
      <c r="F7" s="41">
        <f>E7/D7*100</f>
        <v>86.78317244380747</v>
      </c>
      <c r="G7" s="67">
        <v>227.565</v>
      </c>
      <c r="H7" s="69">
        <f t="shared" si="1"/>
        <v>3.7460000000000093</v>
      </c>
      <c r="I7" s="168">
        <f>SUM(I8:I24)</f>
        <v>454.98260000000005</v>
      </c>
      <c r="J7" s="67">
        <v>321.928</v>
      </c>
      <c r="K7" s="112">
        <f aca="true" t="shared" si="2" ref="K7:K70">I7-J7</f>
        <v>133.05460000000005</v>
      </c>
      <c r="L7" s="44">
        <f aca="true" t="shared" si="3" ref="L7:L70">IF(E7&gt;0,I7/E7*10,"")</f>
        <v>19.669734686201693</v>
      </c>
      <c r="M7" s="41">
        <f aca="true" t="shared" si="4" ref="M7:M70">IF(G7&gt;0,J7/G7*10,"")</f>
        <v>14.14663942170369</v>
      </c>
      <c r="N7" s="69">
        <f>L7-M7</f>
        <v>5.523095264498004</v>
      </c>
    </row>
    <row r="8" spans="1:14" s="371" customFormat="1" ht="15">
      <c r="A8" s="70" t="s">
        <v>4</v>
      </c>
      <c r="B8" s="271">
        <v>4.113</v>
      </c>
      <c r="C8" s="328"/>
      <c r="D8" s="311">
        <f t="shared" si="0"/>
        <v>4.113</v>
      </c>
      <c r="E8" s="96">
        <v>3.5</v>
      </c>
      <c r="F8" s="75">
        <f aca="true" t="shared" si="5" ref="F8:F70">E8/D8*100</f>
        <v>85.09603695599318</v>
      </c>
      <c r="G8" s="68">
        <v>3.397</v>
      </c>
      <c r="H8" s="103">
        <f t="shared" si="1"/>
        <v>0.1030000000000002</v>
      </c>
      <c r="I8" s="170">
        <v>8</v>
      </c>
      <c r="J8" s="75">
        <v>7.3</v>
      </c>
      <c r="K8" s="113">
        <f t="shared" si="2"/>
        <v>0.7000000000000002</v>
      </c>
      <c r="L8" s="74">
        <f t="shared" si="3"/>
        <v>22.857142857142854</v>
      </c>
      <c r="M8" s="75">
        <f t="shared" si="4"/>
        <v>21.48954960259052</v>
      </c>
      <c r="N8" s="103">
        <f>L8-M8</f>
        <v>1.3675932545523324</v>
      </c>
    </row>
    <row r="9" spans="1:14" s="371" customFormat="1" ht="15">
      <c r="A9" s="70" t="s">
        <v>5</v>
      </c>
      <c r="B9" s="271">
        <v>18.072</v>
      </c>
      <c r="C9" s="328">
        <v>0.6</v>
      </c>
      <c r="D9" s="311">
        <f t="shared" si="0"/>
        <v>17.471999999999998</v>
      </c>
      <c r="E9" s="96">
        <v>16.702</v>
      </c>
      <c r="F9" s="75">
        <f t="shared" si="5"/>
        <v>95.59294871794874</v>
      </c>
      <c r="G9" s="68">
        <v>9</v>
      </c>
      <c r="H9" s="103">
        <f t="shared" si="1"/>
        <v>7.702000000000002</v>
      </c>
      <c r="I9" s="170">
        <v>35.5226</v>
      </c>
      <c r="J9" s="75">
        <v>12.2</v>
      </c>
      <c r="K9" s="113">
        <f t="shared" si="2"/>
        <v>23.322599999999998</v>
      </c>
      <c r="L9" s="74">
        <f t="shared" si="3"/>
        <v>21.268470841815347</v>
      </c>
      <c r="M9" s="75">
        <f t="shared" si="4"/>
        <v>13.555555555555554</v>
      </c>
      <c r="N9" s="103">
        <f aca="true" t="shared" si="6" ref="N9:N14">L9-M9</f>
        <v>7.712915286259793</v>
      </c>
    </row>
    <row r="10" spans="1:14" s="371" customFormat="1" ht="15">
      <c r="A10" s="70" t="s">
        <v>6</v>
      </c>
      <c r="B10" s="271">
        <v>3.924</v>
      </c>
      <c r="C10" s="328"/>
      <c r="D10" s="311">
        <f t="shared" si="0"/>
        <v>3.924</v>
      </c>
      <c r="E10" s="96">
        <v>3.924</v>
      </c>
      <c r="F10" s="75">
        <f t="shared" si="5"/>
        <v>100</v>
      </c>
      <c r="G10" s="68">
        <v>2.9</v>
      </c>
      <c r="H10" s="103">
        <f t="shared" si="1"/>
        <v>1.024</v>
      </c>
      <c r="I10" s="170">
        <v>6.94</v>
      </c>
      <c r="J10" s="75">
        <v>4.5</v>
      </c>
      <c r="K10" s="113">
        <f t="shared" si="2"/>
        <v>2.4400000000000004</v>
      </c>
      <c r="L10" s="74">
        <f t="shared" si="3"/>
        <v>17.686034658511723</v>
      </c>
      <c r="M10" s="75">
        <f t="shared" si="4"/>
        <v>15.517241379310345</v>
      </c>
      <c r="N10" s="103">
        <f t="shared" si="6"/>
        <v>2.1687932792013775</v>
      </c>
    </row>
    <row r="11" spans="1:14" s="371" customFormat="1" ht="15">
      <c r="A11" s="70" t="s">
        <v>7</v>
      </c>
      <c r="B11" s="271">
        <v>1.444</v>
      </c>
      <c r="C11" s="328"/>
      <c r="D11" s="311">
        <f t="shared" si="0"/>
        <v>1.444</v>
      </c>
      <c r="E11" s="96">
        <v>1.444</v>
      </c>
      <c r="F11" s="75">
        <f t="shared" si="5"/>
        <v>100</v>
      </c>
      <c r="G11" s="68">
        <v>1.9</v>
      </c>
      <c r="H11" s="103">
        <f t="shared" si="1"/>
        <v>-0.45599999999999996</v>
      </c>
      <c r="I11" s="170">
        <v>2.8</v>
      </c>
      <c r="J11" s="75">
        <v>2.7</v>
      </c>
      <c r="K11" s="113">
        <f t="shared" si="2"/>
        <v>0.09999999999999964</v>
      </c>
      <c r="L11" s="74">
        <f t="shared" si="3"/>
        <v>19.39058171745152</v>
      </c>
      <c r="M11" s="75">
        <f t="shared" si="4"/>
        <v>14.210526315789476</v>
      </c>
      <c r="N11" s="103">
        <f t="shared" si="6"/>
        <v>5.180055401662045</v>
      </c>
    </row>
    <row r="12" spans="1:14" s="371" customFormat="1" ht="15" hidden="1">
      <c r="A12" s="70" t="s">
        <v>8</v>
      </c>
      <c r="B12" s="271">
        <v>0.501</v>
      </c>
      <c r="C12" s="328"/>
      <c r="D12" s="311">
        <f t="shared" si="0"/>
        <v>0.501</v>
      </c>
      <c r="E12" s="96"/>
      <c r="F12" s="75">
        <f t="shared" si="5"/>
        <v>0</v>
      </c>
      <c r="G12" s="68"/>
      <c r="H12" s="103">
        <f t="shared" si="1"/>
        <v>0</v>
      </c>
      <c r="I12" s="170"/>
      <c r="J12" s="75"/>
      <c r="K12" s="113">
        <f t="shared" si="2"/>
        <v>0</v>
      </c>
      <c r="L12" s="74">
        <f t="shared" si="3"/>
      </c>
      <c r="M12" s="75">
        <f t="shared" si="4"/>
      </c>
      <c r="N12" s="103" t="e">
        <f t="shared" si="6"/>
        <v>#VALUE!</v>
      </c>
    </row>
    <row r="13" spans="1:14" s="371" customFormat="1" ht="15">
      <c r="A13" s="70" t="s">
        <v>9</v>
      </c>
      <c r="B13" s="271">
        <v>4.885</v>
      </c>
      <c r="C13" s="328">
        <v>0.3</v>
      </c>
      <c r="D13" s="311">
        <f t="shared" si="0"/>
        <v>4.585</v>
      </c>
      <c r="E13" s="96">
        <v>4.2</v>
      </c>
      <c r="F13" s="75">
        <f>E13/D13*100</f>
        <v>91.60305343511452</v>
      </c>
      <c r="G13" s="68">
        <v>3.9</v>
      </c>
      <c r="H13" s="103">
        <f t="shared" si="1"/>
        <v>0.30000000000000027</v>
      </c>
      <c r="I13" s="170">
        <v>5.3</v>
      </c>
      <c r="J13" s="75">
        <v>4.4</v>
      </c>
      <c r="K13" s="113">
        <f t="shared" si="2"/>
        <v>0.8999999999999995</v>
      </c>
      <c r="L13" s="74">
        <f t="shared" si="3"/>
        <v>12.619047619047619</v>
      </c>
      <c r="M13" s="75">
        <f t="shared" si="4"/>
        <v>11.282051282051285</v>
      </c>
      <c r="N13" s="103">
        <f t="shared" si="6"/>
        <v>1.336996336996334</v>
      </c>
    </row>
    <row r="14" spans="1:14" s="371" customFormat="1" ht="15" hidden="1">
      <c r="A14" s="70" t="s">
        <v>10</v>
      </c>
      <c r="B14" s="271">
        <v>0.295</v>
      </c>
      <c r="C14" s="328"/>
      <c r="D14" s="311">
        <f t="shared" si="0"/>
        <v>0.295</v>
      </c>
      <c r="E14" s="96"/>
      <c r="F14" s="75">
        <f t="shared" si="5"/>
        <v>0</v>
      </c>
      <c r="G14" s="68">
        <v>0.1</v>
      </c>
      <c r="H14" s="103">
        <f t="shared" si="1"/>
        <v>-0.1</v>
      </c>
      <c r="I14" s="170"/>
      <c r="J14" s="75">
        <v>0.038</v>
      </c>
      <c r="K14" s="113">
        <f t="shared" si="2"/>
        <v>-0.038</v>
      </c>
      <c r="L14" s="74">
        <f t="shared" si="3"/>
      </c>
      <c r="M14" s="75">
        <f t="shared" si="4"/>
        <v>3.7999999999999994</v>
      </c>
      <c r="N14" s="103" t="e">
        <f t="shared" si="6"/>
        <v>#VALUE!</v>
      </c>
    </row>
    <row r="15" spans="1:14" s="371" customFormat="1" ht="15">
      <c r="A15" s="70" t="s">
        <v>11</v>
      </c>
      <c r="B15" s="271">
        <v>23.177</v>
      </c>
      <c r="C15" s="328"/>
      <c r="D15" s="311">
        <f t="shared" si="0"/>
        <v>23.177</v>
      </c>
      <c r="E15" s="96">
        <f>B15-C15</f>
        <v>23.177</v>
      </c>
      <c r="F15" s="75">
        <f>E15/D15*100</f>
        <v>100</v>
      </c>
      <c r="G15" s="68">
        <v>17.029</v>
      </c>
      <c r="H15" s="103">
        <f t="shared" si="1"/>
        <v>6.148</v>
      </c>
      <c r="I15" s="170">
        <v>69.6</v>
      </c>
      <c r="J15" s="75">
        <v>37.3</v>
      </c>
      <c r="K15" s="113">
        <f t="shared" si="2"/>
        <v>32.3</v>
      </c>
      <c r="L15" s="74">
        <f t="shared" si="3"/>
        <v>30.02977089355827</v>
      </c>
      <c r="M15" s="75">
        <f t="shared" si="4"/>
        <v>21.903811145692643</v>
      </c>
      <c r="N15" s="103">
        <f>L15-M15</f>
        <v>8.125959747865625</v>
      </c>
    </row>
    <row r="16" spans="1:14" s="371" customFormat="1" ht="15">
      <c r="A16" s="70" t="s">
        <v>12</v>
      </c>
      <c r="B16" s="271">
        <v>41.108</v>
      </c>
      <c r="C16" s="328"/>
      <c r="D16" s="311">
        <f t="shared" si="0"/>
        <v>41.108</v>
      </c>
      <c r="E16" s="96">
        <v>40</v>
      </c>
      <c r="F16" s="75">
        <f t="shared" si="5"/>
        <v>97.3046608932568</v>
      </c>
      <c r="G16" s="68">
        <v>45.043</v>
      </c>
      <c r="H16" s="103">
        <f t="shared" si="1"/>
        <v>-5.042999999999999</v>
      </c>
      <c r="I16" s="170">
        <v>77.9</v>
      </c>
      <c r="J16" s="75">
        <v>64.8</v>
      </c>
      <c r="K16" s="113">
        <f t="shared" si="2"/>
        <v>13.100000000000009</v>
      </c>
      <c r="L16" s="74">
        <f t="shared" si="3"/>
        <v>19.475</v>
      </c>
      <c r="M16" s="75">
        <f t="shared" si="4"/>
        <v>14.386253135892368</v>
      </c>
      <c r="N16" s="103">
        <f aca="true" t="shared" si="7" ref="N16:N36">L16-M16</f>
        <v>5.088746864107634</v>
      </c>
    </row>
    <row r="17" spans="1:14" s="371" customFormat="1" ht="15" hidden="1">
      <c r="A17" s="70" t="s">
        <v>92</v>
      </c>
      <c r="B17" s="271">
        <v>24.194</v>
      </c>
      <c r="C17" s="328"/>
      <c r="D17" s="311">
        <f t="shared" si="0"/>
        <v>24.194</v>
      </c>
      <c r="E17" s="96"/>
      <c r="F17" s="75">
        <f t="shared" si="5"/>
        <v>0</v>
      </c>
      <c r="G17" s="68">
        <v>19.1</v>
      </c>
      <c r="H17" s="103">
        <f t="shared" si="1"/>
        <v>-19.1</v>
      </c>
      <c r="I17" s="170"/>
      <c r="J17" s="75">
        <v>21.1</v>
      </c>
      <c r="K17" s="113">
        <f t="shared" si="2"/>
        <v>-21.1</v>
      </c>
      <c r="L17" s="74">
        <f t="shared" si="3"/>
      </c>
      <c r="M17" s="75">
        <f t="shared" si="4"/>
        <v>11.047120418848166</v>
      </c>
      <c r="N17" s="103" t="e">
        <f t="shared" si="7"/>
        <v>#VALUE!</v>
      </c>
    </row>
    <row r="18" spans="1:14" s="371" customFormat="1" ht="15">
      <c r="A18" s="70" t="s">
        <v>13</v>
      </c>
      <c r="B18" s="271">
        <v>24.276</v>
      </c>
      <c r="C18" s="328">
        <v>0.06</v>
      </c>
      <c r="D18" s="311">
        <f t="shared" si="0"/>
        <v>24.216</v>
      </c>
      <c r="E18" s="96">
        <v>23.4</v>
      </c>
      <c r="F18" s="75">
        <f t="shared" si="5"/>
        <v>96.63032705649157</v>
      </c>
      <c r="G18" s="68">
        <v>15.6</v>
      </c>
      <c r="H18" s="103">
        <f t="shared" si="1"/>
        <v>7.799999999999999</v>
      </c>
      <c r="I18" s="170">
        <v>50.6</v>
      </c>
      <c r="J18" s="75">
        <v>28.3</v>
      </c>
      <c r="K18" s="113">
        <f t="shared" si="2"/>
        <v>22.3</v>
      </c>
      <c r="L18" s="74">
        <f t="shared" si="3"/>
        <v>21.623931623931625</v>
      </c>
      <c r="M18" s="75">
        <f t="shared" si="4"/>
        <v>18.141025641025642</v>
      </c>
      <c r="N18" s="103">
        <f t="shared" si="7"/>
        <v>3.482905982905983</v>
      </c>
    </row>
    <row r="19" spans="1:14" s="371" customFormat="1" ht="15">
      <c r="A19" s="70" t="s">
        <v>14</v>
      </c>
      <c r="B19" s="271">
        <v>38.866</v>
      </c>
      <c r="C19" s="328">
        <v>2.272</v>
      </c>
      <c r="D19" s="311">
        <f t="shared" si="0"/>
        <v>36.594</v>
      </c>
      <c r="E19" s="96">
        <v>36.1</v>
      </c>
      <c r="F19" s="75">
        <f t="shared" si="5"/>
        <v>98.65005192107996</v>
      </c>
      <c r="G19" s="68">
        <v>39.4</v>
      </c>
      <c r="H19" s="103">
        <f t="shared" si="1"/>
        <v>-3.299999999999997</v>
      </c>
      <c r="I19" s="170">
        <v>63.8</v>
      </c>
      <c r="J19" s="75">
        <v>47.4</v>
      </c>
      <c r="K19" s="113">
        <f t="shared" si="2"/>
        <v>16.4</v>
      </c>
      <c r="L19" s="74">
        <f t="shared" si="3"/>
        <v>17.673130193905816</v>
      </c>
      <c r="M19" s="75">
        <f t="shared" si="4"/>
        <v>12.030456852791877</v>
      </c>
      <c r="N19" s="103">
        <f t="shared" si="7"/>
        <v>5.642673341113939</v>
      </c>
    </row>
    <row r="20" spans="1:14" s="371" customFormat="1" ht="15">
      <c r="A20" s="70" t="s">
        <v>15</v>
      </c>
      <c r="B20" s="271">
        <v>12.107</v>
      </c>
      <c r="C20" s="328">
        <v>2</v>
      </c>
      <c r="D20" s="311">
        <f t="shared" si="0"/>
        <v>10.107</v>
      </c>
      <c r="E20" s="96">
        <v>10.107</v>
      </c>
      <c r="F20" s="75">
        <f t="shared" si="5"/>
        <v>100</v>
      </c>
      <c r="G20" s="68">
        <v>10</v>
      </c>
      <c r="H20" s="103">
        <f t="shared" si="1"/>
        <v>0.10699999999999932</v>
      </c>
      <c r="I20" s="169">
        <v>10.1</v>
      </c>
      <c r="J20" s="68">
        <v>10.6</v>
      </c>
      <c r="K20" s="113">
        <f t="shared" si="2"/>
        <v>-0.5</v>
      </c>
      <c r="L20" s="74">
        <f t="shared" si="3"/>
        <v>9.993074107054516</v>
      </c>
      <c r="M20" s="75">
        <f t="shared" si="4"/>
        <v>10.600000000000001</v>
      </c>
      <c r="N20" s="103">
        <f>L20-M20</f>
        <v>-0.606925892945485</v>
      </c>
    </row>
    <row r="21" spans="1:14" s="371" customFormat="1" ht="15">
      <c r="A21" s="70" t="s">
        <v>16</v>
      </c>
      <c r="B21" s="271">
        <v>3.137</v>
      </c>
      <c r="C21" s="328"/>
      <c r="D21" s="311">
        <f t="shared" si="0"/>
        <v>3.137</v>
      </c>
      <c r="E21" s="96">
        <f>B21-C21</f>
        <v>3.137</v>
      </c>
      <c r="F21" s="75">
        <f t="shared" si="5"/>
        <v>100</v>
      </c>
      <c r="G21" s="75">
        <v>4.386</v>
      </c>
      <c r="H21" s="103">
        <f t="shared" si="1"/>
        <v>-1.249</v>
      </c>
      <c r="I21" s="170">
        <v>8.8</v>
      </c>
      <c r="J21" s="75">
        <v>6.29</v>
      </c>
      <c r="K21" s="113">
        <f t="shared" si="2"/>
        <v>2.5100000000000007</v>
      </c>
      <c r="L21" s="74">
        <f t="shared" si="3"/>
        <v>28.052279247688876</v>
      </c>
      <c r="M21" s="75">
        <f t="shared" si="4"/>
        <v>14.341085271317828</v>
      </c>
      <c r="N21" s="103">
        <f t="shared" si="7"/>
        <v>13.711193976371048</v>
      </c>
    </row>
    <row r="22" spans="1:14" s="371" customFormat="1" ht="15" hidden="1">
      <c r="A22" s="70" t="s">
        <v>17</v>
      </c>
      <c r="B22" s="271">
        <v>0.874</v>
      </c>
      <c r="C22" s="328"/>
      <c r="D22" s="311">
        <f t="shared" si="0"/>
        <v>0.874</v>
      </c>
      <c r="E22" s="96"/>
      <c r="F22" s="75">
        <f t="shared" si="5"/>
        <v>0</v>
      </c>
      <c r="G22" s="75"/>
      <c r="H22" s="103">
        <f t="shared" si="1"/>
        <v>0</v>
      </c>
      <c r="I22" s="170"/>
      <c r="J22" s="75"/>
      <c r="K22" s="113">
        <f t="shared" si="2"/>
        <v>0</v>
      </c>
      <c r="L22" s="74">
        <f t="shared" si="3"/>
      </c>
      <c r="M22" s="75">
        <f t="shared" si="4"/>
      </c>
      <c r="N22" s="103" t="e">
        <f t="shared" si="7"/>
        <v>#VALUE!</v>
      </c>
    </row>
    <row r="23" spans="1:14" s="371" customFormat="1" ht="15">
      <c r="A23" s="70" t="s">
        <v>18</v>
      </c>
      <c r="B23" s="271">
        <v>70.683</v>
      </c>
      <c r="C23" s="328"/>
      <c r="D23" s="311">
        <f t="shared" si="0"/>
        <v>70.683</v>
      </c>
      <c r="E23" s="96">
        <v>65.62</v>
      </c>
      <c r="F23" s="75">
        <f t="shared" si="5"/>
        <v>92.83703294993138</v>
      </c>
      <c r="G23" s="75">
        <v>55.81</v>
      </c>
      <c r="H23" s="103">
        <f t="shared" si="1"/>
        <v>9.810000000000002</v>
      </c>
      <c r="I23" s="170">
        <v>115.62</v>
      </c>
      <c r="J23" s="75">
        <v>75</v>
      </c>
      <c r="K23" s="113">
        <f t="shared" si="2"/>
        <v>40.620000000000005</v>
      </c>
      <c r="L23" s="74">
        <f t="shared" si="3"/>
        <v>17.619628162145688</v>
      </c>
      <c r="M23" s="75">
        <f t="shared" si="4"/>
        <v>13.43845189034223</v>
      </c>
      <c r="N23" s="103">
        <f t="shared" si="7"/>
        <v>4.181176271803457</v>
      </c>
    </row>
    <row r="24" spans="1:14" s="371" customFormat="1" ht="15" hidden="1">
      <c r="A24" s="70" t="s">
        <v>19</v>
      </c>
      <c r="B24" s="271">
        <v>0.115</v>
      </c>
      <c r="C24" s="328"/>
      <c r="D24" s="311">
        <f t="shared" si="0"/>
        <v>0.115</v>
      </c>
      <c r="E24" s="96"/>
      <c r="F24" s="75">
        <f t="shared" si="5"/>
        <v>0</v>
      </c>
      <c r="G24" s="75"/>
      <c r="H24" s="103">
        <f t="shared" si="1"/>
        <v>0</v>
      </c>
      <c r="I24" s="170"/>
      <c r="J24" s="75"/>
      <c r="K24" s="113">
        <f t="shared" si="2"/>
        <v>0</v>
      </c>
      <c r="L24" s="74">
        <f t="shared" si="3"/>
      </c>
      <c r="M24" s="75">
        <f t="shared" si="4"/>
      </c>
      <c r="N24" s="103" t="e">
        <f t="shared" si="7"/>
        <v>#VALUE!</v>
      </c>
    </row>
    <row r="25" spans="1:14" s="371" customFormat="1" ht="15" hidden="1">
      <c r="A25" s="70"/>
      <c r="B25" s="271"/>
      <c r="C25" s="328"/>
      <c r="D25" s="311">
        <f t="shared" si="0"/>
        <v>0</v>
      </c>
      <c r="E25" s="96"/>
      <c r="F25" s="75" t="e">
        <f t="shared" si="5"/>
        <v>#DIV/0!</v>
      </c>
      <c r="G25" s="75"/>
      <c r="H25" s="103"/>
      <c r="I25" s="170"/>
      <c r="J25" s="75"/>
      <c r="K25" s="113"/>
      <c r="L25" s="74">
        <f t="shared" si="3"/>
      </c>
      <c r="M25" s="75">
        <f t="shared" si="4"/>
      </c>
      <c r="N25" s="103" t="e">
        <f t="shared" si="7"/>
        <v>#VALUE!</v>
      </c>
    </row>
    <row r="26" spans="1:14" s="46" customFormat="1" ht="15.75">
      <c r="A26" s="66" t="s">
        <v>20</v>
      </c>
      <c r="B26" s="301">
        <v>37.826</v>
      </c>
      <c r="C26" s="263">
        <f>SUM(C27:C36)-C30</f>
        <v>0.8999999999999999</v>
      </c>
      <c r="D26" s="237">
        <f>SUM(D27:D36)-D30</f>
        <v>36.92699999999999</v>
      </c>
      <c r="E26" s="175">
        <f>SUM(E27:E36)-E30</f>
        <v>31.3</v>
      </c>
      <c r="F26" s="41">
        <f t="shared" si="5"/>
        <v>84.76182738917325</v>
      </c>
      <c r="G26" s="67">
        <v>37.077</v>
      </c>
      <c r="H26" s="69">
        <f t="shared" si="1"/>
        <v>-5.7769999999999975</v>
      </c>
      <c r="I26" s="168">
        <f>SUM(I27:I36)-I30</f>
        <v>90.60000000000001</v>
      </c>
      <c r="J26" s="67">
        <v>70.8</v>
      </c>
      <c r="K26" s="112">
        <f aca="true" t="shared" si="8" ref="K26:K37">I26-J26</f>
        <v>19.80000000000001</v>
      </c>
      <c r="L26" s="44">
        <f t="shared" si="3"/>
        <v>28.945686900958467</v>
      </c>
      <c r="M26" s="41">
        <f aca="true" t="shared" si="9" ref="M26:M36">IF(G26&gt;0,J26/G26*10,"")</f>
        <v>19.095396067643012</v>
      </c>
      <c r="N26" s="69">
        <f t="shared" si="7"/>
        <v>9.850290833315455</v>
      </c>
    </row>
    <row r="27" spans="1:14" s="371" customFormat="1" ht="15.75" hidden="1">
      <c r="A27" s="70" t="s">
        <v>61</v>
      </c>
      <c r="B27" s="271"/>
      <c r="C27" s="328"/>
      <c r="D27" s="311">
        <f t="shared" si="0"/>
        <v>0</v>
      </c>
      <c r="E27" s="96"/>
      <c r="F27" s="75" t="e">
        <f t="shared" si="5"/>
        <v>#DIV/0!</v>
      </c>
      <c r="G27" s="75"/>
      <c r="H27" s="103">
        <f t="shared" si="1"/>
        <v>0</v>
      </c>
      <c r="I27" s="170"/>
      <c r="J27" s="68"/>
      <c r="K27" s="112">
        <f t="shared" si="8"/>
        <v>0</v>
      </c>
      <c r="L27" s="74">
        <f t="shared" si="3"/>
      </c>
      <c r="M27" s="75">
        <f t="shared" si="9"/>
      </c>
      <c r="N27" s="69" t="e">
        <f t="shared" si="7"/>
        <v>#VALUE!</v>
      </c>
    </row>
    <row r="28" spans="1:14" s="371" customFormat="1" ht="15.75" hidden="1">
      <c r="A28" s="70" t="s">
        <v>21</v>
      </c>
      <c r="B28" s="271"/>
      <c r="C28" s="328"/>
      <c r="D28" s="311">
        <f t="shared" si="0"/>
        <v>0</v>
      </c>
      <c r="E28" s="96"/>
      <c r="F28" s="75" t="e">
        <f t="shared" si="5"/>
        <v>#DIV/0!</v>
      </c>
      <c r="G28" s="75"/>
      <c r="H28" s="103">
        <f t="shared" si="1"/>
        <v>0</v>
      </c>
      <c r="I28" s="170"/>
      <c r="J28" s="68"/>
      <c r="K28" s="112">
        <f t="shared" si="8"/>
        <v>0</v>
      </c>
      <c r="L28" s="74">
        <f t="shared" si="3"/>
      </c>
      <c r="M28" s="75">
        <f t="shared" si="9"/>
      </c>
      <c r="N28" s="69" t="e">
        <f t="shared" si="7"/>
        <v>#VALUE!</v>
      </c>
    </row>
    <row r="29" spans="1:14" s="371" customFormat="1" ht="15.75" hidden="1">
      <c r="A29" s="70" t="s">
        <v>22</v>
      </c>
      <c r="B29" s="271"/>
      <c r="C29" s="328"/>
      <c r="D29" s="311">
        <f t="shared" si="0"/>
        <v>0</v>
      </c>
      <c r="E29" s="96"/>
      <c r="F29" s="75" t="e">
        <f t="shared" si="5"/>
        <v>#DIV/0!</v>
      </c>
      <c r="G29" s="75"/>
      <c r="H29" s="103">
        <f t="shared" si="1"/>
        <v>0</v>
      </c>
      <c r="I29" s="170"/>
      <c r="J29" s="68"/>
      <c r="K29" s="112">
        <f t="shared" si="8"/>
        <v>0</v>
      </c>
      <c r="L29" s="74">
        <f t="shared" si="3"/>
      </c>
      <c r="M29" s="75">
        <f t="shared" si="9"/>
      </c>
      <c r="N29" s="69" t="e">
        <f t="shared" si="7"/>
        <v>#VALUE!</v>
      </c>
    </row>
    <row r="30" spans="1:14" s="371" customFormat="1" ht="15.75" hidden="1">
      <c r="A30" s="70" t="s">
        <v>62</v>
      </c>
      <c r="B30" s="271"/>
      <c r="C30" s="328"/>
      <c r="D30" s="311">
        <f t="shared" si="0"/>
        <v>0</v>
      </c>
      <c r="E30" s="96"/>
      <c r="F30" s="75" t="e">
        <f t="shared" si="5"/>
        <v>#DIV/0!</v>
      </c>
      <c r="G30" s="75"/>
      <c r="H30" s="103">
        <f t="shared" si="1"/>
        <v>0</v>
      </c>
      <c r="I30" s="170"/>
      <c r="J30" s="75"/>
      <c r="K30" s="112">
        <f t="shared" si="8"/>
        <v>0</v>
      </c>
      <c r="L30" s="74">
        <f t="shared" si="3"/>
      </c>
      <c r="M30" s="75">
        <f t="shared" si="9"/>
      </c>
      <c r="N30" s="69" t="e">
        <f t="shared" si="7"/>
        <v>#VALUE!</v>
      </c>
    </row>
    <row r="31" spans="1:14" s="371" customFormat="1" ht="15.75" hidden="1">
      <c r="A31" s="70" t="s">
        <v>23</v>
      </c>
      <c r="B31" s="271">
        <v>0.265</v>
      </c>
      <c r="C31" s="328"/>
      <c r="D31" s="311">
        <f t="shared" si="0"/>
        <v>0.265</v>
      </c>
      <c r="E31" s="96"/>
      <c r="F31" s="75">
        <f t="shared" si="5"/>
        <v>0</v>
      </c>
      <c r="G31" s="75"/>
      <c r="H31" s="103">
        <f t="shared" si="1"/>
        <v>0</v>
      </c>
      <c r="I31" s="170"/>
      <c r="J31" s="75"/>
      <c r="K31" s="112">
        <f t="shared" si="8"/>
        <v>0</v>
      </c>
      <c r="L31" s="74">
        <f t="shared" si="3"/>
      </c>
      <c r="M31" s="75">
        <f t="shared" si="9"/>
      </c>
      <c r="N31" s="69" t="e">
        <f t="shared" si="7"/>
        <v>#VALUE!</v>
      </c>
    </row>
    <row r="32" spans="1:14" s="371" customFormat="1" ht="15">
      <c r="A32" s="70" t="s">
        <v>24</v>
      </c>
      <c r="B32" s="271">
        <v>28.708</v>
      </c>
      <c r="C32" s="328">
        <v>0.2</v>
      </c>
      <c r="D32" s="311">
        <f t="shared" si="0"/>
        <v>28.508</v>
      </c>
      <c r="E32" s="96">
        <v>27.8</v>
      </c>
      <c r="F32" s="75">
        <f t="shared" si="5"/>
        <v>97.51648660025256</v>
      </c>
      <c r="G32" s="75">
        <v>34.6</v>
      </c>
      <c r="H32" s="103">
        <f t="shared" si="1"/>
        <v>-6.800000000000001</v>
      </c>
      <c r="I32" s="170">
        <v>82.4</v>
      </c>
      <c r="J32" s="75">
        <v>67</v>
      </c>
      <c r="K32" s="113">
        <f t="shared" si="8"/>
        <v>15.400000000000006</v>
      </c>
      <c r="L32" s="74">
        <f t="shared" si="3"/>
        <v>29.640287769784173</v>
      </c>
      <c r="M32" s="75">
        <f t="shared" si="9"/>
        <v>19.36416184971098</v>
      </c>
      <c r="N32" s="103">
        <f t="shared" si="7"/>
        <v>10.276125920073191</v>
      </c>
    </row>
    <row r="33" spans="1:14" s="371" customFormat="1" ht="15" hidden="1">
      <c r="A33" s="70" t="s">
        <v>25</v>
      </c>
      <c r="B33" s="271">
        <v>1.272</v>
      </c>
      <c r="C33" s="328"/>
      <c r="D33" s="311">
        <f t="shared" si="0"/>
        <v>1.272</v>
      </c>
      <c r="E33" s="96"/>
      <c r="F33" s="75">
        <f t="shared" si="5"/>
        <v>0</v>
      </c>
      <c r="G33" s="75">
        <v>0.5</v>
      </c>
      <c r="H33" s="103">
        <f t="shared" si="1"/>
        <v>-0.5</v>
      </c>
      <c r="I33" s="170"/>
      <c r="J33" s="75">
        <v>0.8</v>
      </c>
      <c r="K33" s="113">
        <f t="shared" si="8"/>
        <v>-0.8</v>
      </c>
      <c r="L33" s="74">
        <f t="shared" si="3"/>
      </c>
      <c r="M33" s="75">
        <f t="shared" si="9"/>
        <v>16</v>
      </c>
      <c r="N33" s="103" t="e">
        <f t="shared" si="7"/>
        <v>#VALUE!</v>
      </c>
    </row>
    <row r="34" spans="1:14" s="371" customFormat="1" ht="15" hidden="1">
      <c r="A34" s="70" t="s">
        <v>26</v>
      </c>
      <c r="B34" s="271"/>
      <c r="C34" s="328"/>
      <c r="D34" s="311">
        <f t="shared" si="0"/>
        <v>0</v>
      </c>
      <c r="E34" s="96"/>
      <c r="F34" s="75" t="e">
        <f t="shared" si="5"/>
        <v>#DIV/0!</v>
      </c>
      <c r="G34" s="75"/>
      <c r="H34" s="103">
        <f t="shared" si="1"/>
        <v>0</v>
      </c>
      <c r="I34" s="170"/>
      <c r="J34" s="75"/>
      <c r="K34" s="113">
        <f t="shared" si="8"/>
        <v>0</v>
      </c>
      <c r="L34" s="74">
        <f t="shared" si="3"/>
      </c>
      <c r="M34" s="75">
        <f t="shared" si="9"/>
      </c>
      <c r="N34" s="103" t="e">
        <f t="shared" si="7"/>
        <v>#VALUE!</v>
      </c>
    </row>
    <row r="35" spans="1:14" s="371" customFormat="1" ht="15" hidden="1">
      <c r="A35" s="70" t="s">
        <v>27</v>
      </c>
      <c r="B35" s="271">
        <v>1.966</v>
      </c>
      <c r="C35" s="328"/>
      <c r="D35" s="311">
        <f t="shared" si="0"/>
        <v>1.966</v>
      </c>
      <c r="E35" s="96"/>
      <c r="F35" s="75">
        <f t="shared" si="5"/>
        <v>0</v>
      </c>
      <c r="G35" s="75"/>
      <c r="H35" s="103">
        <f t="shared" si="1"/>
        <v>0</v>
      </c>
      <c r="I35" s="170"/>
      <c r="J35" s="75"/>
      <c r="K35" s="113">
        <f t="shared" si="8"/>
        <v>0</v>
      </c>
      <c r="L35" s="74">
        <f t="shared" si="3"/>
      </c>
      <c r="M35" s="75">
        <f t="shared" si="9"/>
      </c>
      <c r="N35" s="103" t="e">
        <f t="shared" si="7"/>
        <v>#VALUE!</v>
      </c>
    </row>
    <row r="36" spans="1:14" s="371" customFormat="1" ht="15">
      <c r="A36" s="70" t="s">
        <v>28</v>
      </c>
      <c r="B36" s="271">
        <v>5.616</v>
      </c>
      <c r="C36" s="328">
        <v>0.7</v>
      </c>
      <c r="D36" s="311">
        <f t="shared" si="0"/>
        <v>4.9159999999999995</v>
      </c>
      <c r="E36" s="96">
        <v>3.5</v>
      </c>
      <c r="F36" s="75">
        <f t="shared" si="5"/>
        <v>71.19609438567942</v>
      </c>
      <c r="G36" s="75">
        <v>1.977</v>
      </c>
      <c r="H36" s="103">
        <f t="shared" si="1"/>
        <v>1.523</v>
      </c>
      <c r="I36" s="170">
        <v>8.2</v>
      </c>
      <c r="J36" s="75">
        <v>3</v>
      </c>
      <c r="K36" s="113">
        <f t="shared" si="8"/>
        <v>5.199999999999999</v>
      </c>
      <c r="L36" s="74">
        <f t="shared" si="3"/>
        <v>23.428571428571423</v>
      </c>
      <c r="M36" s="75">
        <f t="shared" si="9"/>
        <v>15.174506828528072</v>
      </c>
      <c r="N36" s="103">
        <f t="shared" si="7"/>
        <v>8.254064600043352</v>
      </c>
    </row>
    <row r="37" spans="1:14" s="46" customFormat="1" ht="15.75">
      <c r="A37" s="66" t="s">
        <v>93</v>
      </c>
      <c r="B37" s="301">
        <v>33.17</v>
      </c>
      <c r="C37" s="263">
        <f>SUM(C38:C45)</f>
        <v>1.2</v>
      </c>
      <c r="D37" s="237">
        <f>SUM(D38:D45)</f>
        <v>31.968999999999998</v>
      </c>
      <c r="E37" s="175">
        <f>SUM(E38:E45)</f>
        <v>31.039</v>
      </c>
      <c r="F37" s="41">
        <f t="shared" si="5"/>
        <v>97.09093184022024</v>
      </c>
      <c r="G37" s="67">
        <v>13.864</v>
      </c>
      <c r="H37" s="69">
        <f t="shared" si="1"/>
        <v>17.175</v>
      </c>
      <c r="I37" s="168">
        <f>SUM(I38:I45)</f>
        <v>72.133</v>
      </c>
      <c r="J37" s="67">
        <v>32.760000000000005</v>
      </c>
      <c r="K37" s="112">
        <f t="shared" si="8"/>
        <v>39.37299999999999</v>
      </c>
      <c r="L37" s="44">
        <f t="shared" si="3"/>
        <v>23.239472921163692</v>
      </c>
      <c r="M37" s="41">
        <f t="shared" si="4"/>
        <v>23.629544143104443</v>
      </c>
      <c r="N37" s="69">
        <f>L37-M37</f>
        <v>-0.39007122194075095</v>
      </c>
    </row>
    <row r="38" spans="1:14" s="371" customFormat="1" ht="15">
      <c r="A38" s="70" t="s">
        <v>63</v>
      </c>
      <c r="B38" s="271">
        <v>5.139</v>
      </c>
      <c r="C38" s="328">
        <v>0.4</v>
      </c>
      <c r="D38" s="311">
        <f t="shared" si="0"/>
        <v>4.739</v>
      </c>
      <c r="E38" s="96">
        <f>B38-C38</f>
        <v>4.739</v>
      </c>
      <c r="F38" s="75">
        <f t="shared" si="5"/>
        <v>100</v>
      </c>
      <c r="G38" s="68">
        <v>3.664</v>
      </c>
      <c r="H38" s="97">
        <f t="shared" si="1"/>
        <v>1.0749999999999997</v>
      </c>
      <c r="I38" s="169">
        <v>8.54</v>
      </c>
      <c r="J38" s="68">
        <v>8.5</v>
      </c>
      <c r="K38" s="214">
        <f t="shared" si="2"/>
        <v>0.03999999999999915</v>
      </c>
      <c r="L38" s="74">
        <f t="shared" si="3"/>
        <v>18.020679468242243</v>
      </c>
      <c r="M38" s="75">
        <f t="shared" si="4"/>
        <v>23.198689956331876</v>
      </c>
      <c r="N38" s="97">
        <f aca="true" t="shared" si="10" ref="N38:N101">L38-M38</f>
        <v>-5.178010488089633</v>
      </c>
    </row>
    <row r="39" spans="1:14" s="371" customFormat="1" ht="15">
      <c r="A39" s="70" t="s">
        <v>67</v>
      </c>
      <c r="B39" s="271">
        <v>0.16</v>
      </c>
      <c r="C39" s="328"/>
      <c r="D39" s="311">
        <f t="shared" si="0"/>
        <v>0.16</v>
      </c>
      <c r="E39" s="96">
        <v>0.16</v>
      </c>
      <c r="F39" s="75">
        <f t="shared" si="5"/>
        <v>100</v>
      </c>
      <c r="G39" s="68">
        <v>0.1</v>
      </c>
      <c r="H39" s="97">
        <f t="shared" si="1"/>
        <v>0.06</v>
      </c>
      <c r="I39" s="169">
        <v>0.23</v>
      </c>
      <c r="J39" s="68">
        <v>0.06</v>
      </c>
      <c r="K39" s="214">
        <f t="shared" si="2"/>
        <v>0.17</v>
      </c>
      <c r="L39" s="74">
        <f t="shared" si="3"/>
        <v>14.375</v>
      </c>
      <c r="M39" s="75">
        <f t="shared" si="4"/>
        <v>6</v>
      </c>
      <c r="N39" s="97">
        <f t="shared" si="10"/>
        <v>8.375</v>
      </c>
    </row>
    <row r="40" spans="1:14" s="49" customFormat="1" ht="15">
      <c r="A40" s="98" t="s">
        <v>101</v>
      </c>
      <c r="B40" s="215">
        <v>5.96</v>
      </c>
      <c r="C40" s="329"/>
      <c r="D40" s="311">
        <f t="shared" si="0"/>
        <v>5.96</v>
      </c>
      <c r="E40" s="176">
        <v>5.96</v>
      </c>
      <c r="F40" s="75">
        <f t="shared" si="5"/>
        <v>100</v>
      </c>
      <c r="G40" s="99">
        <v>0.9</v>
      </c>
      <c r="H40" s="100">
        <f>E40-G40</f>
        <v>5.06</v>
      </c>
      <c r="I40" s="171">
        <v>13.763</v>
      </c>
      <c r="J40" s="99">
        <v>1.9</v>
      </c>
      <c r="K40" s="215">
        <f>I40-J40</f>
        <v>11.863</v>
      </c>
      <c r="L40" s="74">
        <f t="shared" si="3"/>
        <v>23.09228187919463</v>
      </c>
      <c r="M40" s="75">
        <f t="shared" si="4"/>
        <v>21.11111111111111</v>
      </c>
      <c r="N40" s="100">
        <f>L40-M40</f>
        <v>1.981170768083519</v>
      </c>
    </row>
    <row r="41" spans="1:14" s="371" customFormat="1" ht="15">
      <c r="A41" s="70" t="s">
        <v>30</v>
      </c>
      <c r="B41" s="271">
        <v>18.379</v>
      </c>
      <c r="C41" s="328">
        <v>0.6</v>
      </c>
      <c r="D41" s="311">
        <f t="shared" si="0"/>
        <v>17.779</v>
      </c>
      <c r="E41" s="96">
        <v>16.9</v>
      </c>
      <c r="F41" s="75">
        <f t="shared" si="5"/>
        <v>95.05596490241295</v>
      </c>
      <c r="G41" s="68">
        <v>6.7</v>
      </c>
      <c r="H41" s="97">
        <f>E41-G41</f>
        <v>10.2</v>
      </c>
      <c r="I41" s="169">
        <v>42.2</v>
      </c>
      <c r="J41" s="68">
        <v>14.8</v>
      </c>
      <c r="K41" s="215">
        <f>I41-J41</f>
        <v>27.400000000000002</v>
      </c>
      <c r="L41" s="74">
        <f t="shared" si="3"/>
        <v>24.970414201183434</v>
      </c>
      <c r="M41" s="75">
        <f t="shared" si="4"/>
        <v>22.08955223880597</v>
      </c>
      <c r="N41" s="97">
        <f t="shared" si="10"/>
        <v>2.8808619623774625</v>
      </c>
    </row>
    <row r="42" spans="1:14" s="371" customFormat="1" ht="15" hidden="1">
      <c r="A42" s="70" t="s">
        <v>31</v>
      </c>
      <c r="B42" s="271"/>
      <c r="C42" s="328"/>
      <c r="D42" s="311">
        <f t="shared" si="0"/>
        <v>0</v>
      </c>
      <c r="E42" s="96"/>
      <c r="F42" s="75" t="e">
        <f t="shared" si="5"/>
        <v>#DIV/0!</v>
      </c>
      <c r="G42" s="68"/>
      <c r="H42" s="103">
        <f t="shared" si="1"/>
        <v>0</v>
      </c>
      <c r="I42" s="170"/>
      <c r="J42" s="75"/>
      <c r="K42" s="113">
        <f>I42-J42</f>
        <v>0</v>
      </c>
      <c r="L42" s="74">
        <f t="shared" si="3"/>
      </c>
      <c r="M42" s="75">
        <f t="shared" si="4"/>
      </c>
      <c r="N42" s="103" t="e">
        <f t="shared" si="10"/>
        <v>#VALUE!</v>
      </c>
    </row>
    <row r="43" spans="1:14" s="371" customFormat="1" ht="15">
      <c r="A43" s="70" t="s">
        <v>32</v>
      </c>
      <c r="B43" s="271">
        <v>1.051</v>
      </c>
      <c r="C43" s="328"/>
      <c r="D43" s="311">
        <f t="shared" si="0"/>
        <v>1.051</v>
      </c>
      <c r="E43" s="96">
        <v>1</v>
      </c>
      <c r="F43" s="75">
        <f t="shared" si="5"/>
        <v>95.14747859181732</v>
      </c>
      <c r="G43" s="68"/>
      <c r="H43" s="103">
        <f t="shared" si="1"/>
        <v>1</v>
      </c>
      <c r="I43" s="170">
        <v>1.6</v>
      </c>
      <c r="J43" s="75"/>
      <c r="K43" s="113">
        <f t="shared" si="2"/>
        <v>1.6</v>
      </c>
      <c r="L43" s="74">
        <f t="shared" si="3"/>
        <v>16</v>
      </c>
      <c r="M43" s="75">
        <f t="shared" si="4"/>
      </c>
      <c r="N43" s="381" t="e">
        <f t="shared" si="10"/>
        <v>#VALUE!</v>
      </c>
    </row>
    <row r="44" spans="1:14" s="371" customFormat="1" ht="15">
      <c r="A44" s="70" t="s">
        <v>33</v>
      </c>
      <c r="B44" s="271">
        <v>2.48</v>
      </c>
      <c r="C44" s="328">
        <v>0.2</v>
      </c>
      <c r="D44" s="311">
        <f t="shared" si="0"/>
        <v>2.28</v>
      </c>
      <c r="E44" s="96">
        <f>B44-C44</f>
        <v>2.28</v>
      </c>
      <c r="F44" s="75">
        <f t="shared" si="5"/>
        <v>100</v>
      </c>
      <c r="G44" s="68">
        <v>2.5</v>
      </c>
      <c r="H44" s="103">
        <f t="shared" si="1"/>
        <v>-0.2200000000000002</v>
      </c>
      <c r="I44" s="170">
        <v>5.8</v>
      </c>
      <c r="J44" s="75">
        <v>7.5</v>
      </c>
      <c r="K44" s="113">
        <f t="shared" si="2"/>
        <v>-1.7000000000000002</v>
      </c>
      <c r="L44" s="74">
        <f t="shared" si="3"/>
        <v>25.438596491228076</v>
      </c>
      <c r="M44" s="75">
        <f t="shared" si="4"/>
        <v>30</v>
      </c>
      <c r="N44" s="103">
        <f t="shared" si="10"/>
        <v>-4.5614035087719245</v>
      </c>
    </row>
    <row r="45" spans="1:14" s="371" customFormat="1" ht="15.75" hidden="1">
      <c r="A45" s="70" t="s">
        <v>102</v>
      </c>
      <c r="B45" s="271"/>
      <c r="C45" s="328"/>
      <c r="D45" s="311">
        <f t="shared" si="0"/>
        <v>0</v>
      </c>
      <c r="E45" s="96"/>
      <c r="F45" s="75" t="e">
        <f t="shared" si="5"/>
        <v>#DIV/0!</v>
      </c>
      <c r="G45" s="68"/>
      <c r="H45" s="97">
        <f t="shared" si="1"/>
        <v>0</v>
      </c>
      <c r="I45" s="169"/>
      <c r="J45" s="68"/>
      <c r="K45" s="214"/>
      <c r="L45" s="74">
        <f t="shared" si="3"/>
      </c>
      <c r="M45" s="75">
        <f t="shared" si="4"/>
      </c>
      <c r="N45" s="69" t="e">
        <f>L45-M45</f>
        <v>#VALUE!</v>
      </c>
    </row>
    <row r="46" spans="1:14" s="46" customFormat="1" ht="15.75">
      <c r="A46" s="66" t="s">
        <v>98</v>
      </c>
      <c r="B46" s="301">
        <v>76.493</v>
      </c>
      <c r="C46" s="330">
        <f>SUM(C47:C53)</f>
        <v>2.9</v>
      </c>
      <c r="D46" s="334">
        <f>SUM(D47:D53)</f>
        <v>73.56099999999999</v>
      </c>
      <c r="E46" s="177">
        <f>SUM(E47:E53)</f>
        <v>73.327</v>
      </c>
      <c r="F46" s="41">
        <f>E46/D46*100</f>
        <v>99.68189665719608</v>
      </c>
      <c r="G46" s="101">
        <v>43.32899999999999</v>
      </c>
      <c r="H46" s="69">
        <f t="shared" si="1"/>
        <v>29.998000000000005</v>
      </c>
      <c r="I46" s="172">
        <f>SUM(I47:I53)</f>
        <v>153.044</v>
      </c>
      <c r="J46" s="101">
        <v>74.14500000000001</v>
      </c>
      <c r="K46" s="112">
        <f>I46-J46</f>
        <v>78.899</v>
      </c>
      <c r="L46" s="44">
        <f t="shared" si="3"/>
        <v>20.871438896995652</v>
      </c>
      <c r="M46" s="41">
        <f t="shared" si="4"/>
        <v>17.112095824967117</v>
      </c>
      <c r="N46" s="102">
        <f t="shared" si="10"/>
        <v>3.7593430720285355</v>
      </c>
    </row>
    <row r="47" spans="1:14" s="371" customFormat="1" ht="15" hidden="1">
      <c r="A47" s="70" t="s">
        <v>64</v>
      </c>
      <c r="B47" s="271">
        <v>0.05</v>
      </c>
      <c r="C47" s="328"/>
      <c r="D47" s="311">
        <f t="shared" si="0"/>
        <v>0.05</v>
      </c>
      <c r="E47" s="96"/>
      <c r="F47" s="75">
        <f t="shared" si="5"/>
        <v>0</v>
      </c>
      <c r="G47" s="68"/>
      <c r="H47" s="97">
        <f t="shared" si="1"/>
        <v>0</v>
      </c>
      <c r="I47" s="169"/>
      <c r="J47" s="68"/>
      <c r="K47" s="214">
        <f t="shared" si="2"/>
        <v>0</v>
      </c>
      <c r="L47" s="74">
        <f t="shared" si="3"/>
      </c>
      <c r="M47" s="75">
        <f t="shared" si="4"/>
      </c>
      <c r="N47" s="103" t="e">
        <f t="shared" si="10"/>
        <v>#VALUE!</v>
      </c>
    </row>
    <row r="48" spans="1:14" s="371" customFormat="1" ht="15" hidden="1">
      <c r="A48" s="70" t="s">
        <v>65</v>
      </c>
      <c r="B48" s="271">
        <v>0.032</v>
      </c>
      <c r="C48" s="328"/>
      <c r="D48" s="311"/>
      <c r="E48" s="96"/>
      <c r="F48" s="75" t="e">
        <f t="shared" si="5"/>
        <v>#DIV/0!</v>
      </c>
      <c r="G48" s="68"/>
      <c r="H48" s="97">
        <f t="shared" si="1"/>
        <v>0</v>
      </c>
      <c r="I48" s="169"/>
      <c r="J48" s="68"/>
      <c r="K48" s="214">
        <f t="shared" si="2"/>
        <v>0</v>
      </c>
      <c r="L48" s="74">
        <f t="shared" si="3"/>
      </c>
      <c r="M48" s="75">
        <f t="shared" si="4"/>
      </c>
      <c r="N48" s="103" t="e">
        <f t="shared" si="10"/>
        <v>#VALUE!</v>
      </c>
    </row>
    <row r="49" spans="1:14" s="371" customFormat="1" ht="15">
      <c r="A49" s="70" t="s">
        <v>66</v>
      </c>
      <c r="B49" s="271">
        <v>0.57</v>
      </c>
      <c r="C49" s="328"/>
      <c r="D49" s="311">
        <f>B49-C49</f>
        <v>0.57</v>
      </c>
      <c r="E49" s="96">
        <v>0.5</v>
      </c>
      <c r="F49" s="75">
        <f t="shared" si="5"/>
        <v>87.71929824561404</v>
      </c>
      <c r="G49" s="68">
        <v>0.5</v>
      </c>
      <c r="H49" s="97">
        <f t="shared" si="1"/>
        <v>0</v>
      </c>
      <c r="I49" s="169">
        <v>0.86</v>
      </c>
      <c r="J49" s="68">
        <v>1</v>
      </c>
      <c r="K49" s="214">
        <f>I49-J49</f>
        <v>-0.14</v>
      </c>
      <c r="L49" s="74">
        <f t="shared" si="3"/>
        <v>17.2</v>
      </c>
      <c r="M49" s="75">
        <f t="shared" si="4"/>
        <v>20</v>
      </c>
      <c r="N49" s="103">
        <f t="shared" si="10"/>
        <v>-2.8000000000000007</v>
      </c>
    </row>
    <row r="50" spans="1:14" s="371" customFormat="1" ht="15" hidden="1">
      <c r="A50" s="70" t="s">
        <v>29</v>
      </c>
      <c r="B50" s="271"/>
      <c r="C50" s="328"/>
      <c r="D50" s="311"/>
      <c r="E50" s="96"/>
      <c r="F50" s="75" t="e">
        <f t="shared" si="5"/>
        <v>#DIV/0!</v>
      </c>
      <c r="G50" s="68"/>
      <c r="H50" s="97">
        <f t="shared" si="1"/>
        <v>0</v>
      </c>
      <c r="I50" s="169"/>
      <c r="J50" s="68"/>
      <c r="K50" s="214">
        <f>I50-J50</f>
        <v>0</v>
      </c>
      <c r="L50" s="74">
        <f t="shared" si="3"/>
      </c>
      <c r="M50" s="75">
        <f t="shared" si="4"/>
      </c>
      <c r="N50" s="103" t="e">
        <f t="shared" si="10"/>
        <v>#VALUE!</v>
      </c>
    </row>
    <row r="51" spans="1:14" s="371" customFormat="1" ht="15">
      <c r="A51" s="70" t="s">
        <v>68</v>
      </c>
      <c r="B51" s="271">
        <v>6.459</v>
      </c>
      <c r="C51" s="328"/>
      <c r="D51" s="311">
        <f aca="true" t="shared" si="11" ref="D51:D70">B51-C51</f>
        <v>6.459</v>
      </c>
      <c r="E51" s="96">
        <f>B51-C51</f>
        <v>6.459</v>
      </c>
      <c r="F51" s="75">
        <f t="shared" si="5"/>
        <v>100</v>
      </c>
      <c r="G51" s="68">
        <v>8.2</v>
      </c>
      <c r="H51" s="97">
        <f t="shared" si="1"/>
        <v>-1.7409999999999997</v>
      </c>
      <c r="I51" s="169">
        <v>8.4</v>
      </c>
      <c r="J51" s="68">
        <v>9.6</v>
      </c>
      <c r="K51" s="214">
        <f>I51-J51</f>
        <v>-1.1999999999999993</v>
      </c>
      <c r="L51" s="74">
        <f t="shared" si="3"/>
        <v>13.005109150023223</v>
      </c>
      <c r="M51" s="75">
        <f t="shared" si="4"/>
        <v>11.707317073170733</v>
      </c>
      <c r="N51" s="103">
        <f t="shared" si="10"/>
        <v>1.29779207685249</v>
      </c>
    </row>
    <row r="52" spans="1:14" s="371" customFormat="1" ht="15">
      <c r="A52" s="70" t="s">
        <v>69</v>
      </c>
      <c r="B52" s="271">
        <v>6.93</v>
      </c>
      <c r="C52" s="328">
        <v>2.9</v>
      </c>
      <c r="D52" s="311">
        <f t="shared" si="11"/>
        <v>4.029999999999999</v>
      </c>
      <c r="E52" s="96">
        <v>3.916</v>
      </c>
      <c r="F52" s="75">
        <f t="shared" si="5"/>
        <v>97.17121588089331</v>
      </c>
      <c r="G52" s="68">
        <v>6.729</v>
      </c>
      <c r="H52" s="97">
        <f t="shared" si="1"/>
        <v>-2.813</v>
      </c>
      <c r="I52" s="169">
        <v>5.784</v>
      </c>
      <c r="J52" s="68">
        <v>8.345</v>
      </c>
      <c r="K52" s="214">
        <f>I52-J52</f>
        <v>-2.561000000000001</v>
      </c>
      <c r="L52" s="74">
        <f t="shared" si="3"/>
        <v>14.77017364657814</v>
      </c>
      <c r="M52" s="75">
        <f t="shared" si="4"/>
        <v>12.401545549115768</v>
      </c>
      <c r="N52" s="103">
        <f t="shared" si="10"/>
        <v>2.3686280974623717</v>
      </c>
    </row>
    <row r="53" spans="1:14" s="371" customFormat="1" ht="15">
      <c r="A53" s="70" t="s">
        <v>95</v>
      </c>
      <c r="B53" s="271">
        <v>62.452</v>
      </c>
      <c r="C53" s="328"/>
      <c r="D53" s="311">
        <f t="shared" si="11"/>
        <v>62.452</v>
      </c>
      <c r="E53" s="96">
        <f>B53-C53</f>
        <v>62.452</v>
      </c>
      <c r="F53" s="75">
        <f t="shared" si="5"/>
        <v>100</v>
      </c>
      <c r="G53" s="68">
        <v>27.9</v>
      </c>
      <c r="H53" s="97">
        <f t="shared" si="1"/>
        <v>34.552</v>
      </c>
      <c r="I53" s="169">
        <v>138</v>
      </c>
      <c r="J53" s="68">
        <v>55.2</v>
      </c>
      <c r="K53" s="214">
        <f>I53-J53</f>
        <v>82.8</v>
      </c>
      <c r="L53" s="74">
        <f t="shared" si="3"/>
        <v>22.096970473323513</v>
      </c>
      <c r="M53" s="75">
        <f t="shared" si="4"/>
        <v>19.784946236559144</v>
      </c>
      <c r="N53" s="103">
        <f>L53-M53</f>
        <v>2.312024236764369</v>
      </c>
    </row>
    <row r="54" spans="1:14" s="46" customFormat="1" ht="15.75">
      <c r="A54" s="109" t="s">
        <v>34</v>
      </c>
      <c r="B54" s="301">
        <v>159.789</v>
      </c>
      <c r="C54" s="331">
        <f>SUM(C55:C68)</f>
        <v>13.753</v>
      </c>
      <c r="D54" s="335">
        <f>SUM(D55:D68)</f>
        <v>146.035</v>
      </c>
      <c r="E54" s="44">
        <f>SUM(E55:E68)</f>
        <v>131.042</v>
      </c>
      <c r="F54" s="41">
        <f t="shared" si="5"/>
        <v>89.73328311706098</v>
      </c>
      <c r="G54" s="41">
        <v>207.471</v>
      </c>
      <c r="H54" s="69">
        <f t="shared" si="1"/>
        <v>-76.429</v>
      </c>
      <c r="I54" s="173">
        <f>SUM(I55:I68)</f>
        <v>168.01600000000002</v>
      </c>
      <c r="J54" s="41">
        <v>155.461</v>
      </c>
      <c r="K54" s="114">
        <f>SUM(K55:K68)</f>
        <v>12.614999999999995</v>
      </c>
      <c r="L54" s="44">
        <f t="shared" si="3"/>
        <v>12.821538132812382</v>
      </c>
      <c r="M54" s="41">
        <f t="shared" si="4"/>
        <v>7.493143620072203</v>
      </c>
      <c r="N54" s="128">
        <f t="shared" si="10"/>
        <v>5.328394512740179</v>
      </c>
    </row>
    <row r="55" spans="1:14" s="371" customFormat="1" ht="15">
      <c r="A55" s="110" t="s">
        <v>70</v>
      </c>
      <c r="B55" s="271">
        <v>20.465</v>
      </c>
      <c r="C55" s="328">
        <v>0.35</v>
      </c>
      <c r="D55" s="311">
        <f t="shared" si="11"/>
        <v>20.115</v>
      </c>
      <c r="E55" s="74">
        <v>20.115</v>
      </c>
      <c r="F55" s="75">
        <f t="shared" si="5"/>
        <v>100</v>
      </c>
      <c r="G55" s="75">
        <v>23.6</v>
      </c>
      <c r="H55" s="103">
        <f t="shared" si="1"/>
        <v>-3.485000000000003</v>
      </c>
      <c r="I55" s="170">
        <v>21.11</v>
      </c>
      <c r="J55" s="75">
        <v>15.6</v>
      </c>
      <c r="K55" s="115">
        <f t="shared" si="2"/>
        <v>5.51</v>
      </c>
      <c r="L55" s="74">
        <f t="shared" si="3"/>
        <v>10.494655729555058</v>
      </c>
      <c r="M55" s="75">
        <f t="shared" si="4"/>
        <v>6.610169491525423</v>
      </c>
      <c r="N55" s="131">
        <f t="shared" si="10"/>
        <v>3.884486238029635</v>
      </c>
    </row>
    <row r="56" spans="1:14" s="371" customFormat="1" ht="15">
      <c r="A56" s="110" t="s">
        <v>71</v>
      </c>
      <c r="B56" s="271">
        <v>4.037</v>
      </c>
      <c r="C56" s="328"/>
      <c r="D56" s="311">
        <f t="shared" si="11"/>
        <v>4.037</v>
      </c>
      <c r="E56" s="74">
        <v>4.037</v>
      </c>
      <c r="F56" s="75">
        <f t="shared" si="5"/>
        <v>100</v>
      </c>
      <c r="G56" s="75">
        <v>4.643</v>
      </c>
      <c r="H56" s="103">
        <f t="shared" si="1"/>
        <v>-0.6059999999999999</v>
      </c>
      <c r="I56" s="170">
        <v>3.5</v>
      </c>
      <c r="J56" s="75">
        <v>1.701</v>
      </c>
      <c r="K56" s="115">
        <f t="shared" si="2"/>
        <v>1.799</v>
      </c>
      <c r="L56" s="74">
        <f t="shared" si="3"/>
        <v>8.669804310131287</v>
      </c>
      <c r="M56" s="75">
        <f t="shared" si="4"/>
        <v>3.6635795821667028</v>
      </c>
      <c r="N56" s="131">
        <f t="shared" si="10"/>
        <v>5.006224727964584</v>
      </c>
    </row>
    <row r="57" spans="1:14" s="371" customFormat="1" ht="15">
      <c r="A57" s="110" t="s">
        <v>72</v>
      </c>
      <c r="B57" s="271">
        <v>18.621</v>
      </c>
      <c r="C57" s="328">
        <v>4.545</v>
      </c>
      <c r="D57" s="311">
        <f t="shared" si="11"/>
        <v>14.075999999999999</v>
      </c>
      <c r="E57" s="74">
        <v>14.076</v>
      </c>
      <c r="F57" s="75">
        <f t="shared" si="5"/>
        <v>100.00000000000003</v>
      </c>
      <c r="G57" s="75">
        <v>18.348</v>
      </c>
      <c r="H57" s="103">
        <f t="shared" si="1"/>
        <v>-4.2719999999999985</v>
      </c>
      <c r="I57" s="170">
        <v>21.235</v>
      </c>
      <c r="J57" s="75">
        <v>21</v>
      </c>
      <c r="K57" s="115">
        <f t="shared" si="2"/>
        <v>0.23499999999999943</v>
      </c>
      <c r="L57" s="74">
        <f t="shared" si="3"/>
        <v>15.085961921000283</v>
      </c>
      <c r="M57" s="75">
        <f t="shared" si="4"/>
        <v>11.445389143230871</v>
      </c>
      <c r="N57" s="131">
        <f t="shared" si="10"/>
        <v>3.640572777769412</v>
      </c>
    </row>
    <row r="58" spans="1:14" s="371" customFormat="1" ht="15">
      <c r="A58" s="110" t="s">
        <v>73</v>
      </c>
      <c r="B58" s="271">
        <v>59.161</v>
      </c>
      <c r="C58" s="328"/>
      <c r="D58" s="311">
        <f t="shared" si="11"/>
        <v>59.161</v>
      </c>
      <c r="E58" s="74">
        <v>59.161</v>
      </c>
      <c r="F58" s="75">
        <f t="shared" si="5"/>
        <v>100</v>
      </c>
      <c r="G58" s="75">
        <v>101.2</v>
      </c>
      <c r="H58" s="103">
        <f t="shared" si="1"/>
        <v>-42.039</v>
      </c>
      <c r="I58" s="170">
        <v>81.3</v>
      </c>
      <c r="J58" s="75">
        <v>67.3</v>
      </c>
      <c r="K58" s="115">
        <f t="shared" si="2"/>
        <v>14</v>
      </c>
      <c r="L58" s="74">
        <f t="shared" si="3"/>
        <v>13.742161221074694</v>
      </c>
      <c r="M58" s="75">
        <f t="shared" si="4"/>
        <v>6.650197628458497</v>
      </c>
      <c r="N58" s="131">
        <f t="shared" si="10"/>
        <v>7.091963592616197</v>
      </c>
    </row>
    <row r="59" spans="1:14" s="371" customFormat="1" ht="15" hidden="1">
      <c r="A59" s="110" t="s">
        <v>74</v>
      </c>
      <c r="B59" s="271">
        <v>3.576</v>
      </c>
      <c r="C59" s="328"/>
      <c r="D59" s="311">
        <f t="shared" si="11"/>
        <v>3.576</v>
      </c>
      <c r="E59" s="74"/>
      <c r="F59" s="75">
        <f t="shared" si="5"/>
        <v>0</v>
      </c>
      <c r="G59" s="75">
        <v>3.2</v>
      </c>
      <c r="H59" s="103">
        <f t="shared" si="1"/>
        <v>-3.2</v>
      </c>
      <c r="I59" s="170"/>
      <c r="J59" s="75">
        <v>3.2</v>
      </c>
      <c r="K59" s="115">
        <f t="shared" si="2"/>
        <v>-3.2</v>
      </c>
      <c r="L59" s="74">
        <f t="shared" si="3"/>
      </c>
      <c r="M59" s="75">
        <f t="shared" si="4"/>
        <v>10</v>
      </c>
      <c r="N59" s="131" t="e">
        <f t="shared" si="10"/>
        <v>#VALUE!</v>
      </c>
    </row>
    <row r="60" spans="1:14" s="371" customFormat="1" ht="15">
      <c r="A60" s="110" t="s">
        <v>35</v>
      </c>
      <c r="B60" s="271">
        <v>3.747</v>
      </c>
      <c r="C60" s="328"/>
      <c r="D60" s="311">
        <f t="shared" si="11"/>
        <v>3.747</v>
      </c>
      <c r="E60" s="74">
        <v>2.8</v>
      </c>
      <c r="F60" s="75">
        <f t="shared" si="5"/>
        <v>74.7264478249266</v>
      </c>
      <c r="G60" s="75">
        <v>1.7</v>
      </c>
      <c r="H60" s="103">
        <f t="shared" si="1"/>
        <v>1.0999999999999999</v>
      </c>
      <c r="I60" s="170">
        <v>4.1</v>
      </c>
      <c r="J60" s="75">
        <v>2.3</v>
      </c>
      <c r="K60" s="115">
        <f t="shared" si="2"/>
        <v>1.7999999999999998</v>
      </c>
      <c r="L60" s="74">
        <f t="shared" si="3"/>
        <v>14.642857142857142</v>
      </c>
      <c r="M60" s="75">
        <f t="shared" si="4"/>
        <v>13.52941176470588</v>
      </c>
      <c r="N60" s="131">
        <f t="shared" si="10"/>
        <v>1.1134453781512619</v>
      </c>
    </row>
    <row r="61" spans="1:14" s="371" customFormat="1" ht="15">
      <c r="A61" s="110" t="s">
        <v>94</v>
      </c>
      <c r="B61" s="271">
        <v>2.42</v>
      </c>
      <c r="C61" s="328"/>
      <c r="D61" s="311">
        <f t="shared" si="11"/>
        <v>2.42</v>
      </c>
      <c r="E61" s="74">
        <v>0.839</v>
      </c>
      <c r="F61" s="75">
        <f t="shared" si="5"/>
        <v>34.66942148760331</v>
      </c>
      <c r="G61" s="75">
        <v>1.7</v>
      </c>
      <c r="H61" s="103">
        <f>E61-G61</f>
        <v>-0.861</v>
      </c>
      <c r="I61" s="170">
        <v>1.163</v>
      </c>
      <c r="J61" s="75">
        <v>1.3</v>
      </c>
      <c r="K61" s="115">
        <f>I61-J61</f>
        <v>-0.137</v>
      </c>
      <c r="L61" s="74">
        <f t="shared" si="3"/>
        <v>13.861740166865317</v>
      </c>
      <c r="M61" s="75">
        <f t="shared" si="4"/>
        <v>7.647058823529412</v>
      </c>
      <c r="N61" s="131">
        <f>L61-M61</f>
        <v>6.214681343335905</v>
      </c>
    </row>
    <row r="62" spans="1:14" s="371" customFormat="1" ht="15">
      <c r="A62" s="110" t="s">
        <v>36</v>
      </c>
      <c r="B62" s="271">
        <v>17.439</v>
      </c>
      <c r="C62" s="328">
        <v>0.074</v>
      </c>
      <c r="D62" s="311">
        <f t="shared" si="11"/>
        <v>17.365</v>
      </c>
      <c r="E62" s="74">
        <v>12.2</v>
      </c>
      <c r="F62" s="75">
        <f t="shared" si="5"/>
        <v>70.25626259717824</v>
      </c>
      <c r="G62" s="75">
        <v>14.8</v>
      </c>
      <c r="H62" s="103">
        <f t="shared" si="1"/>
        <v>-2.6000000000000014</v>
      </c>
      <c r="I62" s="170">
        <v>13.2</v>
      </c>
      <c r="J62" s="75">
        <v>14</v>
      </c>
      <c r="K62" s="115">
        <f t="shared" si="2"/>
        <v>-0.8000000000000007</v>
      </c>
      <c r="L62" s="74">
        <f t="shared" si="3"/>
        <v>10.819672131147541</v>
      </c>
      <c r="M62" s="75">
        <f t="shared" si="4"/>
        <v>9.45945945945946</v>
      </c>
      <c r="N62" s="131">
        <f t="shared" si="10"/>
        <v>1.3602126716880818</v>
      </c>
    </row>
    <row r="63" spans="1:14" s="371" customFormat="1" ht="15">
      <c r="A63" s="110" t="s">
        <v>75</v>
      </c>
      <c r="B63" s="271">
        <v>13.953</v>
      </c>
      <c r="C63" s="328">
        <v>2.284</v>
      </c>
      <c r="D63" s="311">
        <f t="shared" si="11"/>
        <v>11.669</v>
      </c>
      <c r="E63" s="74">
        <v>11.669</v>
      </c>
      <c r="F63" s="75">
        <f t="shared" si="5"/>
        <v>100</v>
      </c>
      <c r="G63" s="75">
        <v>21.5</v>
      </c>
      <c r="H63" s="103">
        <f t="shared" si="1"/>
        <v>-9.831</v>
      </c>
      <c r="I63" s="170">
        <v>12.7</v>
      </c>
      <c r="J63" s="75">
        <v>15.8</v>
      </c>
      <c r="K63" s="115">
        <f t="shared" si="2"/>
        <v>-3.1000000000000014</v>
      </c>
      <c r="L63" s="74">
        <f t="shared" si="3"/>
        <v>10.883537578198645</v>
      </c>
      <c r="M63" s="75">
        <f t="shared" si="4"/>
        <v>7.348837209302326</v>
      </c>
      <c r="N63" s="131">
        <f t="shared" si="10"/>
        <v>3.534700368896319</v>
      </c>
    </row>
    <row r="64" spans="1:14" s="371" customFormat="1" ht="15">
      <c r="A64" s="110" t="s">
        <v>37</v>
      </c>
      <c r="B64" s="271">
        <v>0.292</v>
      </c>
      <c r="C64" s="328"/>
      <c r="D64" s="311">
        <f t="shared" si="11"/>
        <v>0.292</v>
      </c>
      <c r="E64" s="74">
        <v>0.292</v>
      </c>
      <c r="F64" s="75">
        <f t="shared" si="5"/>
        <v>100</v>
      </c>
      <c r="G64" s="75">
        <v>0.1</v>
      </c>
      <c r="H64" s="103">
        <f t="shared" si="1"/>
        <v>0.19199999999999998</v>
      </c>
      <c r="I64" s="170">
        <v>0.3</v>
      </c>
      <c r="J64" s="75">
        <v>0.1</v>
      </c>
      <c r="K64" s="115">
        <f t="shared" si="2"/>
        <v>0.19999999999999998</v>
      </c>
      <c r="L64" s="74">
        <f t="shared" si="3"/>
        <v>10.273972602739727</v>
      </c>
      <c r="M64" s="75">
        <f t="shared" si="4"/>
        <v>10</v>
      </c>
      <c r="N64" s="131">
        <f t="shared" si="10"/>
        <v>0.2739726027397271</v>
      </c>
    </row>
    <row r="65" spans="1:14" s="371" customFormat="1" ht="15">
      <c r="A65" s="110" t="s">
        <v>38</v>
      </c>
      <c r="B65" s="271">
        <v>9.097</v>
      </c>
      <c r="C65" s="328">
        <v>6.5</v>
      </c>
      <c r="D65" s="311">
        <f t="shared" si="11"/>
        <v>2.5969999999999995</v>
      </c>
      <c r="E65" s="74">
        <f>B65-C65</f>
        <v>2.5969999999999995</v>
      </c>
      <c r="F65" s="75">
        <f t="shared" si="5"/>
        <v>100</v>
      </c>
      <c r="G65" s="75">
        <v>6.3</v>
      </c>
      <c r="H65" s="103">
        <f t="shared" si="1"/>
        <v>-3.7030000000000003</v>
      </c>
      <c r="I65" s="170">
        <v>4.5</v>
      </c>
      <c r="J65" s="75">
        <v>5.9</v>
      </c>
      <c r="K65" s="115">
        <f t="shared" si="2"/>
        <v>-1.4000000000000004</v>
      </c>
      <c r="L65" s="74">
        <f t="shared" si="3"/>
        <v>17.327685791297654</v>
      </c>
      <c r="M65" s="75">
        <f t="shared" si="4"/>
        <v>9.365079365079366</v>
      </c>
      <c r="N65" s="131">
        <f t="shared" si="10"/>
        <v>7.962606426218288</v>
      </c>
    </row>
    <row r="66" spans="1:14" s="371" customFormat="1" ht="15" hidden="1">
      <c r="A66" s="70" t="s">
        <v>39</v>
      </c>
      <c r="B66" s="271">
        <v>0.963</v>
      </c>
      <c r="C66" s="328"/>
      <c r="D66" s="311">
        <f t="shared" si="11"/>
        <v>0.963</v>
      </c>
      <c r="E66" s="74"/>
      <c r="F66" s="75">
        <f t="shared" si="5"/>
        <v>0</v>
      </c>
      <c r="G66" s="75">
        <v>2.9</v>
      </c>
      <c r="H66" s="103">
        <f t="shared" si="1"/>
        <v>-2.9</v>
      </c>
      <c r="I66" s="170"/>
      <c r="J66" s="75">
        <v>2.3</v>
      </c>
      <c r="K66" s="115">
        <f t="shared" si="2"/>
        <v>-2.3</v>
      </c>
      <c r="L66" s="74">
        <f t="shared" si="3"/>
      </c>
      <c r="M66" s="75">
        <f t="shared" si="4"/>
        <v>7.93103448275862</v>
      </c>
      <c r="N66" s="131" t="e">
        <f t="shared" si="10"/>
        <v>#VALUE!</v>
      </c>
    </row>
    <row r="67" spans="1:14" s="371" customFormat="1" ht="15">
      <c r="A67" s="70" t="s">
        <v>40</v>
      </c>
      <c r="B67" s="271">
        <v>0.23</v>
      </c>
      <c r="C67" s="328"/>
      <c r="D67" s="311">
        <f t="shared" si="11"/>
        <v>0.23</v>
      </c>
      <c r="E67" s="96">
        <v>0.23</v>
      </c>
      <c r="F67" s="75">
        <f t="shared" si="5"/>
        <v>100</v>
      </c>
      <c r="G67" s="75"/>
      <c r="H67" s="103">
        <f t="shared" si="1"/>
        <v>0.23</v>
      </c>
      <c r="I67" s="170">
        <v>0.28</v>
      </c>
      <c r="J67" s="75"/>
      <c r="K67" s="115">
        <f t="shared" si="2"/>
        <v>0.28</v>
      </c>
      <c r="L67" s="74">
        <f t="shared" si="3"/>
        <v>12.173913043478262</v>
      </c>
      <c r="M67" s="75">
        <f t="shared" si="4"/>
      </c>
      <c r="N67" s="382" t="e">
        <f t="shared" si="10"/>
        <v>#VALUE!</v>
      </c>
    </row>
    <row r="68" spans="1:14" s="371" customFormat="1" ht="15">
      <c r="A68" s="110" t="s">
        <v>41</v>
      </c>
      <c r="B68" s="271">
        <v>5.787</v>
      </c>
      <c r="C68" s="332"/>
      <c r="D68" s="311">
        <f t="shared" si="11"/>
        <v>5.787</v>
      </c>
      <c r="E68" s="74">
        <v>3.026</v>
      </c>
      <c r="F68" s="75">
        <f t="shared" si="5"/>
        <v>52.289614653533775</v>
      </c>
      <c r="G68" s="75">
        <v>7.5</v>
      </c>
      <c r="H68" s="103">
        <f t="shared" si="1"/>
        <v>-4.474</v>
      </c>
      <c r="I68" s="170">
        <v>4.628</v>
      </c>
      <c r="J68" s="75">
        <v>4.9</v>
      </c>
      <c r="K68" s="115">
        <f t="shared" si="2"/>
        <v>-0.27200000000000024</v>
      </c>
      <c r="L68" s="74">
        <f t="shared" si="3"/>
        <v>15.294117647058824</v>
      </c>
      <c r="M68" s="75">
        <f t="shared" si="4"/>
        <v>6.533333333333334</v>
      </c>
      <c r="N68" s="131">
        <f t="shared" si="10"/>
        <v>8.760784313725491</v>
      </c>
    </row>
    <row r="69" spans="1:14" s="46" customFormat="1" ht="15.75">
      <c r="A69" s="109" t="s">
        <v>76</v>
      </c>
      <c r="B69" s="301">
        <v>96.011</v>
      </c>
      <c r="C69" s="331">
        <f>SUM(C70:C75)-C73-C74</f>
        <v>1.131</v>
      </c>
      <c r="D69" s="335">
        <f>SUM(D70:D75)-D73-D74</f>
        <v>94.88</v>
      </c>
      <c r="E69" s="44">
        <f>SUM(E70:E75)-E73-E74</f>
        <v>91.35</v>
      </c>
      <c r="F69" s="41">
        <f t="shared" si="5"/>
        <v>96.27951096121417</v>
      </c>
      <c r="G69" s="41">
        <v>99.1</v>
      </c>
      <c r="H69" s="69">
        <f t="shared" si="1"/>
        <v>-7.75</v>
      </c>
      <c r="I69" s="173">
        <f>SUM(I70:I75)-I73-I74</f>
        <v>153.72899999999998</v>
      </c>
      <c r="J69" s="41">
        <v>117.8</v>
      </c>
      <c r="K69" s="114">
        <f t="shared" si="2"/>
        <v>35.92899999999999</v>
      </c>
      <c r="L69" s="44">
        <f t="shared" si="3"/>
        <v>16.82857142857143</v>
      </c>
      <c r="M69" s="41">
        <f t="shared" si="4"/>
        <v>11.886982845610493</v>
      </c>
      <c r="N69" s="128">
        <f t="shared" si="10"/>
        <v>4.941588582960936</v>
      </c>
    </row>
    <row r="70" spans="1:14" s="371" customFormat="1" ht="15">
      <c r="A70" s="110" t="s">
        <v>77</v>
      </c>
      <c r="B70" s="271">
        <v>21.734</v>
      </c>
      <c r="C70" s="332">
        <v>1.131</v>
      </c>
      <c r="D70" s="311">
        <f t="shared" si="11"/>
        <v>20.603</v>
      </c>
      <c r="E70" s="74">
        <v>20.6</v>
      </c>
      <c r="F70" s="75">
        <f t="shared" si="5"/>
        <v>99.98543901373587</v>
      </c>
      <c r="G70" s="75">
        <v>13.5</v>
      </c>
      <c r="H70" s="103">
        <f t="shared" si="1"/>
        <v>7.100000000000001</v>
      </c>
      <c r="I70" s="170">
        <v>35.05</v>
      </c>
      <c r="J70" s="75">
        <v>18.3</v>
      </c>
      <c r="K70" s="115">
        <f t="shared" si="2"/>
        <v>16.749999999999996</v>
      </c>
      <c r="L70" s="74">
        <f t="shared" si="3"/>
        <v>17.014563106796114</v>
      </c>
      <c r="M70" s="75">
        <f t="shared" si="4"/>
        <v>13.555555555555557</v>
      </c>
      <c r="N70" s="131">
        <f t="shared" si="10"/>
        <v>3.459007551240557</v>
      </c>
    </row>
    <row r="71" spans="1:14" s="371" customFormat="1" ht="15">
      <c r="A71" s="110" t="s">
        <v>42</v>
      </c>
      <c r="B71" s="271">
        <v>20.591</v>
      </c>
      <c r="C71" s="332"/>
      <c r="D71" s="311">
        <f aca="true" t="shared" si="12" ref="D71:D102">B71-C71</f>
        <v>20.591</v>
      </c>
      <c r="E71" s="74">
        <v>17.143</v>
      </c>
      <c r="F71" s="75">
        <f aca="true" t="shared" si="13" ref="F71:F102">E71/D71*100</f>
        <v>83.25482006701958</v>
      </c>
      <c r="G71" s="75">
        <v>21.3</v>
      </c>
      <c r="H71" s="103">
        <f t="shared" si="1"/>
        <v>-4.157</v>
      </c>
      <c r="I71" s="170">
        <v>30.279</v>
      </c>
      <c r="J71" s="75">
        <v>24.8</v>
      </c>
      <c r="K71" s="115">
        <f aca="true" t="shared" si="14" ref="K71:K103">I71-J71</f>
        <v>5.478999999999999</v>
      </c>
      <c r="L71" s="74">
        <f aca="true" t="shared" si="15" ref="L71:L102">IF(E71&gt;0,I71/E71*10,"")</f>
        <v>17.662602811643236</v>
      </c>
      <c r="M71" s="75">
        <f aca="true" t="shared" si="16" ref="M71:M102">IF(G71&gt;0,J71/G71*10,"")</f>
        <v>11.64319248826291</v>
      </c>
      <c r="N71" s="131">
        <f t="shared" si="10"/>
        <v>6.019410323380326</v>
      </c>
    </row>
    <row r="72" spans="1:14" s="371" customFormat="1" ht="15">
      <c r="A72" s="110" t="s">
        <v>43</v>
      </c>
      <c r="B72" s="271">
        <v>41.479</v>
      </c>
      <c r="C72" s="332"/>
      <c r="D72" s="311">
        <f t="shared" si="12"/>
        <v>41.479</v>
      </c>
      <c r="E72" s="74">
        <v>41.4</v>
      </c>
      <c r="F72" s="75">
        <f t="shared" si="13"/>
        <v>99.80954217796956</v>
      </c>
      <c r="G72" s="75">
        <v>50.2</v>
      </c>
      <c r="H72" s="103">
        <f aca="true" t="shared" si="17" ref="H72:H103">E72-G72</f>
        <v>-8.800000000000004</v>
      </c>
      <c r="I72" s="170">
        <v>71.6</v>
      </c>
      <c r="J72" s="75">
        <v>63.6</v>
      </c>
      <c r="K72" s="115">
        <f t="shared" si="14"/>
        <v>7.999999999999993</v>
      </c>
      <c r="L72" s="74">
        <f t="shared" si="15"/>
        <v>17.294685990338163</v>
      </c>
      <c r="M72" s="75">
        <f t="shared" si="16"/>
        <v>12.669322709163346</v>
      </c>
      <c r="N72" s="131">
        <f t="shared" si="10"/>
        <v>4.625363281174817</v>
      </c>
    </row>
    <row r="73" spans="1:14" s="371" customFormat="1" ht="15" hidden="1">
      <c r="A73" s="110" t="s">
        <v>78</v>
      </c>
      <c r="B73" s="271"/>
      <c r="C73" s="332"/>
      <c r="D73" s="311">
        <f t="shared" si="12"/>
        <v>0</v>
      </c>
      <c r="E73" s="74"/>
      <c r="F73" s="75" t="e">
        <f t="shared" si="13"/>
        <v>#DIV/0!</v>
      </c>
      <c r="G73" s="75"/>
      <c r="H73" s="103">
        <f t="shared" si="17"/>
        <v>0</v>
      </c>
      <c r="I73" s="170"/>
      <c r="J73" s="75"/>
      <c r="K73" s="115">
        <f t="shared" si="14"/>
        <v>0</v>
      </c>
      <c r="L73" s="74">
        <f t="shared" si="15"/>
      </c>
      <c r="M73" s="75">
        <f t="shared" si="16"/>
      </c>
      <c r="N73" s="131" t="e">
        <f t="shared" si="10"/>
        <v>#VALUE!</v>
      </c>
    </row>
    <row r="74" spans="1:14" s="371" customFormat="1" ht="15" hidden="1">
      <c r="A74" s="110" t="s">
        <v>79</v>
      </c>
      <c r="B74" s="271"/>
      <c r="C74" s="332"/>
      <c r="D74" s="311">
        <f t="shared" si="12"/>
        <v>0</v>
      </c>
      <c r="E74" s="74"/>
      <c r="F74" s="75" t="e">
        <f t="shared" si="13"/>
        <v>#DIV/0!</v>
      </c>
      <c r="G74" s="75"/>
      <c r="H74" s="103">
        <f t="shared" si="17"/>
        <v>0</v>
      </c>
      <c r="I74" s="170"/>
      <c r="J74" s="75"/>
      <c r="K74" s="115">
        <f t="shared" si="14"/>
        <v>0</v>
      </c>
      <c r="L74" s="74">
        <f t="shared" si="15"/>
      </c>
      <c r="M74" s="75">
        <f t="shared" si="16"/>
      </c>
      <c r="N74" s="131" t="e">
        <f t="shared" si="10"/>
        <v>#VALUE!</v>
      </c>
    </row>
    <row r="75" spans="1:14" s="371" customFormat="1" ht="15">
      <c r="A75" s="110" t="s">
        <v>44</v>
      </c>
      <c r="B75" s="271">
        <v>12.207</v>
      </c>
      <c r="C75" s="332"/>
      <c r="D75" s="311">
        <f t="shared" si="12"/>
        <v>12.207</v>
      </c>
      <c r="E75" s="74">
        <v>12.207</v>
      </c>
      <c r="F75" s="75">
        <f t="shared" si="13"/>
        <v>100</v>
      </c>
      <c r="G75" s="75">
        <v>14.1</v>
      </c>
      <c r="H75" s="103">
        <f t="shared" si="17"/>
        <v>-1.892999999999999</v>
      </c>
      <c r="I75" s="170">
        <v>16.8</v>
      </c>
      <c r="J75" s="75">
        <v>11.1</v>
      </c>
      <c r="K75" s="115">
        <f t="shared" si="14"/>
        <v>5.700000000000001</v>
      </c>
      <c r="L75" s="74">
        <f t="shared" si="15"/>
        <v>13.762595232243795</v>
      </c>
      <c r="M75" s="75">
        <f t="shared" si="16"/>
        <v>7.872340425531915</v>
      </c>
      <c r="N75" s="131">
        <f t="shared" si="10"/>
        <v>5.89025480671188</v>
      </c>
    </row>
    <row r="76" spans="1:14" s="46" customFormat="1" ht="15.75">
      <c r="A76" s="109" t="s">
        <v>45</v>
      </c>
      <c r="B76" s="301">
        <v>344.2</v>
      </c>
      <c r="C76" s="331">
        <f>SUM(C77:C92)-C83-C84-C92</f>
        <v>11.049999999999999</v>
      </c>
      <c r="D76" s="335">
        <f>SUM(D77:D92)-D83-D84-D92</f>
        <v>333.151</v>
      </c>
      <c r="E76" s="44">
        <f>SUM(E77:E92)-E83-E84-E92</f>
        <v>313.97</v>
      </c>
      <c r="F76" s="41">
        <f t="shared" si="13"/>
        <v>94.24255067521935</v>
      </c>
      <c r="G76" s="41">
        <v>264.083</v>
      </c>
      <c r="H76" s="69">
        <f t="shared" si="17"/>
        <v>49.887</v>
      </c>
      <c r="I76" s="173">
        <f>SUM(I77:I92)-I83-I84-I92</f>
        <v>485.89</v>
      </c>
      <c r="J76" s="41">
        <v>306.90000000000003</v>
      </c>
      <c r="K76" s="114">
        <f t="shared" si="14"/>
        <v>178.98999999999995</v>
      </c>
      <c r="L76" s="44">
        <f t="shared" si="15"/>
        <v>15.475682390037262</v>
      </c>
      <c r="M76" s="41">
        <f t="shared" si="16"/>
        <v>11.621346319149662</v>
      </c>
      <c r="N76" s="128">
        <f t="shared" si="10"/>
        <v>3.8543360708875998</v>
      </c>
    </row>
    <row r="77" spans="1:14" s="371" customFormat="1" ht="15" hidden="1">
      <c r="A77" s="110" t="s">
        <v>80</v>
      </c>
      <c r="B77" s="271"/>
      <c r="C77" s="332"/>
      <c r="D77" s="311">
        <f t="shared" si="12"/>
        <v>0</v>
      </c>
      <c r="E77" s="74"/>
      <c r="F77" s="75" t="e">
        <f t="shared" si="13"/>
        <v>#DIV/0!</v>
      </c>
      <c r="G77" s="75"/>
      <c r="H77" s="103">
        <f t="shared" si="17"/>
        <v>0</v>
      </c>
      <c r="I77" s="170"/>
      <c r="J77" s="75"/>
      <c r="K77" s="115">
        <f t="shared" si="14"/>
        <v>0</v>
      </c>
      <c r="L77" s="74">
        <f t="shared" si="15"/>
      </c>
      <c r="M77" s="75">
        <f t="shared" si="16"/>
      </c>
      <c r="N77" s="131" t="e">
        <f t="shared" si="10"/>
        <v>#VALUE!</v>
      </c>
    </row>
    <row r="78" spans="1:14" s="371" customFormat="1" ht="15" hidden="1">
      <c r="A78" s="110" t="s">
        <v>81</v>
      </c>
      <c r="B78" s="271"/>
      <c r="C78" s="332"/>
      <c r="D78" s="311">
        <f t="shared" si="12"/>
        <v>0</v>
      </c>
      <c r="E78" s="74"/>
      <c r="F78" s="75" t="e">
        <f t="shared" si="13"/>
        <v>#DIV/0!</v>
      </c>
      <c r="G78" s="75"/>
      <c r="H78" s="103">
        <f t="shared" si="17"/>
        <v>0</v>
      </c>
      <c r="I78" s="170"/>
      <c r="J78" s="75"/>
      <c r="K78" s="115">
        <f t="shared" si="14"/>
        <v>0</v>
      </c>
      <c r="L78" s="74">
        <f t="shared" si="15"/>
      </c>
      <c r="M78" s="75">
        <f t="shared" si="16"/>
      </c>
      <c r="N78" s="131" t="e">
        <f t="shared" si="10"/>
        <v>#VALUE!</v>
      </c>
    </row>
    <row r="79" spans="1:14" s="371" customFormat="1" ht="15" hidden="1">
      <c r="A79" s="110" t="s">
        <v>82</v>
      </c>
      <c r="B79" s="271"/>
      <c r="C79" s="332"/>
      <c r="D79" s="311">
        <f t="shared" si="12"/>
        <v>0</v>
      </c>
      <c r="E79" s="74"/>
      <c r="F79" s="75" t="e">
        <f t="shared" si="13"/>
        <v>#DIV/0!</v>
      </c>
      <c r="G79" s="75"/>
      <c r="H79" s="103">
        <f t="shared" si="17"/>
        <v>0</v>
      </c>
      <c r="I79" s="170"/>
      <c r="J79" s="75"/>
      <c r="K79" s="115">
        <f t="shared" si="14"/>
        <v>0</v>
      </c>
      <c r="L79" s="74">
        <f t="shared" si="15"/>
      </c>
      <c r="M79" s="75">
        <f t="shared" si="16"/>
      </c>
      <c r="N79" s="131" t="e">
        <f t="shared" si="10"/>
        <v>#VALUE!</v>
      </c>
    </row>
    <row r="80" spans="1:14" s="371" customFormat="1" ht="15" hidden="1">
      <c r="A80" s="110" t="s">
        <v>83</v>
      </c>
      <c r="B80" s="271">
        <v>2.936</v>
      </c>
      <c r="C80" s="332">
        <v>0.2</v>
      </c>
      <c r="D80" s="311">
        <f t="shared" si="12"/>
        <v>2.7359999999999998</v>
      </c>
      <c r="E80" s="74"/>
      <c r="F80" s="75">
        <f t="shared" si="13"/>
        <v>0</v>
      </c>
      <c r="G80" s="75">
        <v>1.3</v>
      </c>
      <c r="H80" s="103">
        <f t="shared" si="17"/>
        <v>-1.3</v>
      </c>
      <c r="I80" s="170"/>
      <c r="J80" s="75">
        <v>1.2</v>
      </c>
      <c r="K80" s="115">
        <f t="shared" si="14"/>
        <v>-1.2</v>
      </c>
      <c r="L80" s="74">
        <f t="shared" si="15"/>
      </c>
      <c r="M80" s="75">
        <f t="shared" si="16"/>
        <v>9.23076923076923</v>
      </c>
      <c r="N80" s="131" t="e">
        <f t="shared" si="10"/>
        <v>#VALUE!</v>
      </c>
    </row>
    <row r="81" spans="1:14" s="371" customFormat="1" ht="15">
      <c r="A81" s="110" t="s">
        <v>46</v>
      </c>
      <c r="B81" s="271">
        <v>50.592</v>
      </c>
      <c r="C81" s="332">
        <v>0.5</v>
      </c>
      <c r="D81" s="311">
        <f t="shared" si="12"/>
        <v>50.092</v>
      </c>
      <c r="E81" s="74">
        <v>49.6</v>
      </c>
      <c r="F81" s="75">
        <f t="shared" si="13"/>
        <v>99.01780723468818</v>
      </c>
      <c r="G81" s="75">
        <v>50.7</v>
      </c>
      <c r="H81" s="103">
        <f t="shared" si="17"/>
        <v>-1.1000000000000014</v>
      </c>
      <c r="I81" s="170">
        <v>77</v>
      </c>
      <c r="J81" s="75">
        <v>55.9</v>
      </c>
      <c r="K81" s="115">
        <f t="shared" si="14"/>
        <v>21.1</v>
      </c>
      <c r="L81" s="74">
        <f t="shared" si="15"/>
        <v>15.524193548387098</v>
      </c>
      <c r="M81" s="75">
        <f t="shared" si="16"/>
        <v>11.025641025641024</v>
      </c>
      <c r="N81" s="131">
        <f t="shared" si="10"/>
        <v>4.498552522746074</v>
      </c>
    </row>
    <row r="82" spans="1:14" s="371" customFormat="1" ht="15">
      <c r="A82" s="110" t="s">
        <v>47</v>
      </c>
      <c r="B82" s="271">
        <v>56.788</v>
      </c>
      <c r="C82" s="332"/>
      <c r="D82" s="311">
        <f t="shared" si="12"/>
        <v>56.788</v>
      </c>
      <c r="E82" s="74">
        <v>47.37</v>
      </c>
      <c r="F82" s="75">
        <f t="shared" si="13"/>
        <v>83.4155103190815</v>
      </c>
      <c r="G82" s="75">
        <v>33.9</v>
      </c>
      <c r="H82" s="103">
        <f t="shared" si="17"/>
        <v>13.469999999999999</v>
      </c>
      <c r="I82" s="170">
        <v>75.01</v>
      </c>
      <c r="J82" s="75">
        <v>39.8</v>
      </c>
      <c r="K82" s="115">
        <f t="shared" si="14"/>
        <v>35.21000000000001</v>
      </c>
      <c r="L82" s="74">
        <f t="shared" si="15"/>
        <v>15.83491661389065</v>
      </c>
      <c r="M82" s="75">
        <f t="shared" si="16"/>
        <v>11.740412979351031</v>
      </c>
      <c r="N82" s="131">
        <f t="shared" si="10"/>
        <v>4.094503634539619</v>
      </c>
    </row>
    <row r="83" spans="1:14" s="371" customFormat="1" ht="15" hidden="1">
      <c r="A83" s="110" t="s">
        <v>84</v>
      </c>
      <c r="B83" s="271"/>
      <c r="C83" s="332"/>
      <c r="D83" s="311">
        <f t="shared" si="12"/>
        <v>0</v>
      </c>
      <c r="E83" s="74"/>
      <c r="F83" s="75" t="e">
        <f t="shared" si="13"/>
        <v>#DIV/0!</v>
      </c>
      <c r="G83" s="75"/>
      <c r="H83" s="103">
        <f t="shared" si="17"/>
        <v>0</v>
      </c>
      <c r="I83" s="170"/>
      <c r="J83" s="75"/>
      <c r="K83" s="115">
        <f t="shared" si="14"/>
        <v>0</v>
      </c>
      <c r="L83" s="74">
        <f t="shared" si="15"/>
      </c>
      <c r="M83" s="75">
        <f t="shared" si="16"/>
      </c>
      <c r="N83" s="131" t="e">
        <f t="shared" si="10"/>
        <v>#VALUE!</v>
      </c>
    </row>
    <row r="84" spans="1:14" s="371" customFormat="1" ht="15" hidden="1">
      <c r="A84" s="110" t="s">
        <v>85</v>
      </c>
      <c r="B84" s="271"/>
      <c r="C84" s="332"/>
      <c r="D84" s="311">
        <f t="shared" si="12"/>
        <v>0</v>
      </c>
      <c r="E84" s="74"/>
      <c r="F84" s="75" t="e">
        <f t="shared" si="13"/>
        <v>#DIV/0!</v>
      </c>
      <c r="G84" s="75"/>
      <c r="H84" s="103">
        <f t="shared" si="17"/>
        <v>0</v>
      </c>
      <c r="I84" s="170"/>
      <c r="J84" s="75"/>
      <c r="K84" s="115">
        <f t="shared" si="14"/>
        <v>0</v>
      </c>
      <c r="L84" s="74">
        <f t="shared" si="15"/>
      </c>
      <c r="M84" s="75">
        <f t="shared" si="16"/>
      </c>
      <c r="N84" s="131" t="e">
        <f t="shared" si="10"/>
        <v>#VALUE!</v>
      </c>
    </row>
    <row r="85" spans="1:14" s="371" customFormat="1" ht="15">
      <c r="A85" s="110" t="s">
        <v>48</v>
      </c>
      <c r="B85" s="271">
        <v>13.08</v>
      </c>
      <c r="C85" s="332"/>
      <c r="D85" s="311">
        <f t="shared" si="12"/>
        <v>13.08</v>
      </c>
      <c r="E85" s="74">
        <v>12</v>
      </c>
      <c r="F85" s="75">
        <f t="shared" si="13"/>
        <v>91.74311926605505</v>
      </c>
      <c r="G85" s="75">
        <v>12</v>
      </c>
      <c r="H85" s="103">
        <f t="shared" si="17"/>
        <v>0</v>
      </c>
      <c r="I85" s="170">
        <v>16.3</v>
      </c>
      <c r="J85" s="75">
        <v>12.4</v>
      </c>
      <c r="K85" s="115">
        <f t="shared" si="14"/>
        <v>3.9000000000000004</v>
      </c>
      <c r="L85" s="74">
        <f t="shared" si="15"/>
        <v>13.583333333333334</v>
      </c>
      <c r="M85" s="75">
        <f t="shared" si="16"/>
        <v>10.333333333333334</v>
      </c>
      <c r="N85" s="131">
        <f t="shared" si="10"/>
        <v>3.25</v>
      </c>
    </row>
    <row r="86" spans="1:14" s="371" customFormat="1" ht="15" hidden="1">
      <c r="A86" s="110" t="s">
        <v>86</v>
      </c>
      <c r="B86" s="271"/>
      <c r="C86" s="332"/>
      <c r="D86" s="311">
        <f t="shared" si="12"/>
        <v>0</v>
      </c>
      <c r="E86" s="74"/>
      <c r="F86" s="75" t="e">
        <f t="shared" si="13"/>
        <v>#DIV/0!</v>
      </c>
      <c r="G86" s="75"/>
      <c r="H86" s="103">
        <f t="shared" si="17"/>
        <v>0</v>
      </c>
      <c r="I86" s="170"/>
      <c r="J86" s="75"/>
      <c r="K86" s="115">
        <f t="shared" si="14"/>
        <v>0</v>
      </c>
      <c r="L86" s="74">
        <f t="shared" si="15"/>
      </c>
      <c r="M86" s="75">
        <f t="shared" si="16"/>
      </c>
      <c r="N86" s="131" t="e">
        <f t="shared" si="10"/>
        <v>#VALUE!</v>
      </c>
    </row>
    <row r="87" spans="1:14" s="371" customFormat="1" ht="15">
      <c r="A87" s="110" t="s">
        <v>49</v>
      </c>
      <c r="B87" s="271">
        <v>60.352</v>
      </c>
      <c r="C87" s="332">
        <v>10</v>
      </c>
      <c r="D87" s="311">
        <f t="shared" si="12"/>
        <v>50.352</v>
      </c>
      <c r="E87" s="74">
        <v>50.352</v>
      </c>
      <c r="F87" s="75">
        <f t="shared" si="13"/>
        <v>100</v>
      </c>
      <c r="G87" s="75">
        <v>58.2</v>
      </c>
      <c r="H87" s="103">
        <f t="shared" si="17"/>
        <v>-7.848000000000006</v>
      </c>
      <c r="I87" s="170">
        <v>89.8</v>
      </c>
      <c r="J87" s="75">
        <v>72.4</v>
      </c>
      <c r="K87" s="115">
        <f t="shared" si="14"/>
        <v>17.39999999999999</v>
      </c>
      <c r="L87" s="74">
        <f t="shared" si="15"/>
        <v>17.834445503654276</v>
      </c>
      <c r="M87" s="75">
        <f t="shared" si="16"/>
        <v>12.439862542955327</v>
      </c>
      <c r="N87" s="131">
        <f t="shared" si="10"/>
        <v>5.3945829606989495</v>
      </c>
    </row>
    <row r="88" spans="1:14" s="371" customFormat="1" ht="15">
      <c r="A88" s="110" t="s">
        <v>50</v>
      </c>
      <c r="B88" s="271">
        <v>50.449</v>
      </c>
      <c r="C88" s="332"/>
      <c r="D88" s="311">
        <f t="shared" si="12"/>
        <v>50.449</v>
      </c>
      <c r="E88" s="74">
        <v>49.4</v>
      </c>
      <c r="F88" s="75">
        <f t="shared" si="13"/>
        <v>97.92067236218756</v>
      </c>
      <c r="G88" s="75">
        <v>32.8</v>
      </c>
      <c r="H88" s="103">
        <f t="shared" si="17"/>
        <v>16.6</v>
      </c>
      <c r="I88" s="170">
        <v>81.1</v>
      </c>
      <c r="J88" s="75">
        <v>37.8</v>
      </c>
      <c r="K88" s="115">
        <f t="shared" si="14"/>
        <v>43.3</v>
      </c>
      <c r="L88" s="74">
        <f t="shared" si="15"/>
        <v>16.417004048582996</v>
      </c>
      <c r="M88" s="75">
        <f t="shared" si="16"/>
        <v>11.524390243902438</v>
      </c>
      <c r="N88" s="131">
        <f t="shared" si="10"/>
        <v>4.892613804680558</v>
      </c>
    </row>
    <row r="89" spans="1:14" s="371" customFormat="1" ht="15">
      <c r="A89" s="110" t="s">
        <v>51</v>
      </c>
      <c r="B89" s="271">
        <v>84.17</v>
      </c>
      <c r="C89" s="332"/>
      <c r="D89" s="311">
        <f t="shared" si="12"/>
        <v>84.17</v>
      </c>
      <c r="E89" s="74">
        <v>84.2</v>
      </c>
      <c r="F89" s="75">
        <f t="shared" si="13"/>
        <v>100.03564215278602</v>
      </c>
      <c r="G89" s="75">
        <v>58.1</v>
      </c>
      <c r="H89" s="103">
        <f t="shared" si="17"/>
        <v>26.1</v>
      </c>
      <c r="I89" s="170">
        <v>111.9</v>
      </c>
      <c r="J89" s="75">
        <v>66.8</v>
      </c>
      <c r="K89" s="115">
        <f t="shared" si="14"/>
        <v>45.10000000000001</v>
      </c>
      <c r="L89" s="74">
        <f t="shared" si="15"/>
        <v>13.289786223277911</v>
      </c>
      <c r="M89" s="75">
        <f t="shared" si="16"/>
        <v>11.497418244406195</v>
      </c>
      <c r="N89" s="131">
        <f t="shared" si="10"/>
        <v>1.7923679788717166</v>
      </c>
    </row>
    <row r="90" spans="1:14" s="371" customFormat="1" ht="15">
      <c r="A90" s="70" t="s">
        <v>52</v>
      </c>
      <c r="B90" s="271">
        <v>12.148</v>
      </c>
      <c r="C90" s="332"/>
      <c r="D90" s="311">
        <f t="shared" si="12"/>
        <v>12.148</v>
      </c>
      <c r="E90" s="74">
        <v>12.148</v>
      </c>
      <c r="F90" s="75">
        <f t="shared" si="13"/>
        <v>100</v>
      </c>
      <c r="G90" s="75">
        <v>10.583</v>
      </c>
      <c r="H90" s="103">
        <f t="shared" si="17"/>
        <v>1.5649999999999995</v>
      </c>
      <c r="I90" s="170">
        <v>22.28</v>
      </c>
      <c r="J90" s="75">
        <v>14.5</v>
      </c>
      <c r="K90" s="115">
        <f t="shared" si="14"/>
        <v>7.780000000000001</v>
      </c>
      <c r="L90" s="74">
        <f t="shared" si="15"/>
        <v>18.340467566677642</v>
      </c>
      <c r="M90" s="75">
        <f t="shared" si="16"/>
        <v>13.70121893602948</v>
      </c>
      <c r="N90" s="131">
        <f t="shared" si="10"/>
        <v>4.6392486306481615</v>
      </c>
    </row>
    <row r="91" spans="1:14" s="371" customFormat="1" ht="15">
      <c r="A91" s="110" t="s">
        <v>97</v>
      </c>
      <c r="B91" s="271">
        <v>13.686</v>
      </c>
      <c r="C91" s="332">
        <v>0.35</v>
      </c>
      <c r="D91" s="311">
        <f t="shared" si="12"/>
        <v>13.336</v>
      </c>
      <c r="E91" s="74">
        <v>8.9</v>
      </c>
      <c r="F91" s="75">
        <f t="shared" si="13"/>
        <v>66.73665266946611</v>
      </c>
      <c r="G91" s="75">
        <v>6.5</v>
      </c>
      <c r="H91" s="103">
        <f t="shared" si="17"/>
        <v>2.4000000000000004</v>
      </c>
      <c r="I91" s="170">
        <v>12.5</v>
      </c>
      <c r="J91" s="75">
        <v>6.1</v>
      </c>
      <c r="K91" s="115">
        <f t="shared" si="14"/>
        <v>6.4</v>
      </c>
      <c r="L91" s="74">
        <f t="shared" si="15"/>
        <v>14.044943820224718</v>
      </c>
      <c r="M91" s="75">
        <f t="shared" si="16"/>
        <v>9.384615384615385</v>
      </c>
      <c r="N91" s="131">
        <f t="shared" si="10"/>
        <v>4.660328435609333</v>
      </c>
    </row>
    <row r="92" spans="1:14" s="371" customFormat="1" ht="15" hidden="1">
      <c r="A92" s="110" t="s">
        <v>87</v>
      </c>
      <c r="B92" s="271"/>
      <c r="C92" s="332"/>
      <c r="D92" s="311">
        <f t="shared" si="12"/>
        <v>0</v>
      </c>
      <c r="E92" s="74"/>
      <c r="F92" s="75" t="e">
        <f t="shared" si="13"/>
        <v>#DIV/0!</v>
      </c>
      <c r="G92" s="75"/>
      <c r="H92" s="103">
        <f t="shared" si="17"/>
        <v>0</v>
      </c>
      <c r="I92" s="170"/>
      <c r="J92" s="75"/>
      <c r="K92" s="115">
        <f t="shared" si="14"/>
        <v>0</v>
      </c>
      <c r="L92" s="74">
        <f t="shared" si="15"/>
      </c>
      <c r="M92" s="75">
        <f t="shared" si="16"/>
      </c>
      <c r="N92" s="131" t="e">
        <f t="shared" si="10"/>
        <v>#VALUE!</v>
      </c>
    </row>
    <row r="93" spans="1:14" s="46" customFormat="1" ht="15.75">
      <c r="A93" s="109" t="s">
        <v>53</v>
      </c>
      <c r="B93" s="301">
        <v>2.587</v>
      </c>
      <c r="C93" s="243">
        <v>0.04</v>
      </c>
      <c r="D93" s="335">
        <f>SUM(D94:D103)-D99</f>
        <v>2.547</v>
      </c>
      <c r="E93" s="44">
        <f>SUM(E94:E103)-E99</f>
        <v>1.2</v>
      </c>
      <c r="F93" s="41">
        <f t="shared" si="13"/>
        <v>47.11425206124852</v>
      </c>
      <c r="G93" s="41">
        <v>0</v>
      </c>
      <c r="H93" s="102">
        <f t="shared" si="17"/>
        <v>1.2</v>
      </c>
      <c r="I93" s="173">
        <f>SUM(I94:I103)-I99</f>
        <v>0.25</v>
      </c>
      <c r="J93" s="41">
        <v>0</v>
      </c>
      <c r="K93" s="114">
        <f t="shared" si="14"/>
        <v>0.25</v>
      </c>
      <c r="L93" s="44">
        <f>IF(E93&gt;0,I93/E93*10,"")</f>
        <v>2.0833333333333335</v>
      </c>
      <c r="M93" s="41">
        <f>IF(G93&gt;0,J93/G93*10,"")</f>
      </c>
      <c r="N93" s="387" t="e">
        <f t="shared" si="10"/>
        <v>#VALUE!</v>
      </c>
    </row>
    <row r="94" spans="1:14" s="371" customFormat="1" ht="15" hidden="1">
      <c r="A94" s="110" t="s">
        <v>88</v>
      </c>
      <c r="B94" s="271"/>
      <c r="C94" s="332"/>
      <c r="D94" s="311">
        <f t="shared" si="12"/>
        <v>0</v>
      </c>
      <c r="E94" s="74"/>
      <c r="F94" s="75" t="e">
        <f t="shared" si="13"/>
        <v>#DIV/0!</v>
      </c>
      <c r="G94" s="75"/>
      <c r="H94" s="103">
        <f t="shared" si="17"/>
        <v>0</v>
      </c>
      <c r="I94" s="170"/>
      <c r="J94" s="75"/>
      <c r="K94" s="115">
        <f t="shared" si="14"/>
        <v>0</v>
      </c>
      <c r="L94" s="74">
        <f t="shared" si="15"/>
      </c>
      <c r="M94" s="75">
        <f t="shared" si="16"/>
      </c>
      <c r="N94" s="382" t="e">
        <f t="shared" si="10"/>
        <v>#VALUE!</v>
      </c>
    </row>
    <row r="95" spans="1:14" s="371" customFormat="1" ht="15">
      <c r="A95" s="296" t="s">
        <v>54</v>
      </c>
      <c r="B95" s="273">
        <v>1.6</v>
      </c>
      <c r="C95" s="333">
        <v>0.04</v>
      </c>
      <c r="D95" s="312">
        <f t="shared" si="12"/>
        <v>1.56</v>
      </c>
      <c r="E95" s="79">
        <v>1.2</v>
      </c>
      <c r="F95" s="81">
        <f t="shared" si="13"/>
        <v>76.92307692307692</v>
      </c>
      <c r="G95" s="81"/>
      <c r="H95" s="105">
        <f t="shared" si="17"/>
        <v>1.2</v>
      </c>
      <c r="I95" s="189">
        <v>0.25</v>
      </c>
      <c r="J95" s="81"/>
      <c r="K95" s="269">
        <f t="shared" si="14"/>
        <v>0.25</v>
      </c>
      <c r="L95" s="79">
        <f t="shared" si="15"/>
        <v>2.0833333333333335</v>
      </c>
      <c r="M95" s="81">
        <f t="shared" si="16"/>
      </c>
      <c r="N95" s="388" t="e">
        <f t="shared" si="10"/>
        <v>#VALUE!</v>
      </c>
    </row>
    <row r="96" spans="1:14" s="371" customFormat="1" ht="15" hidden="1">
      <c r="A96" s="298" t="s">
        <v>55</v>
      </c>
      <c r="B96" s="292"/>
      <c r="C96" s="251"/>
      <c r="D96" s="317">
        <f t="shared" si="12"/>
        <v>0</v>
      </c>
      <c r="E96" s="93"/>
      <c r="F96" s="93" t="e">
        <f t="shared" si="13"/>
        <v>#DIV/0!</v>
      </c>
      <c r="G96" s="93"/>
      <c r="H96" s="299">
        <f t="shared" si="17"/>
        <v>0</v>
      </c>
      <c r="I96" s="93"/>
      <c r="J96" s="93"/>
      <c r="K96" s="93">
        <f t="shared" si="14"/>
        <v>0</v>
      </c>
      <c r="L96" s="92">
        <f t="shared" si="15"/>
      </c>
      <c r="M96" s="93">
        <f t="shared" si="16"/>
      </c>
      <c r="N96" s="293" t="e">
        <f t="shared" si="10"/>
        <v>#VALUE!</v>
      </c>
    </row>
    <row r="97" spans="1:14" s="371" customFormat="1" ht="15" hidden="1">
      <c r="A97" s="110" t="s">
        <v>56</v>
      </c>
      <c r="B97" s="68">
        <v>0.987</v>
      </c>
      <c r="C97" s="25"/>
      <c r="D97" s="307">
        <f t="shared" si="12"/>
        <v>0.987</v>
      </c>
      <c r="E97" s="75"/>
      <c r="F97" s="75">
        <f t="shared" si="13"/>
        <v>0</v>
      </c>
      <c r="G97" s="75"/>
      <c r="H97" s="295">
        <f t="shared" si="17"/>
        <v>0</v>
      </c>
      <c r="I97" s="75"/>
      <c r="J97" s="75"/>
      <c r="K97" s="75">
        <f t="shared" si="14"/>
        <v>0</v>
      </c>
      <c r="L97" s="74">
        <f t="shared" si="15"/>
      </c>
      <c r="M97" s="75">
        <f t="shared" si="16"/>
      </c>
      <c r="N97" s="131" t="e">
        <f t="shared" si="10"/>
        <v>#VALUE!</v>
      </c>
    </row>
    <row r="98" spans="1:14" s="371" customFormat="1" ht="15" hidden="1">
      <c r="A98" s="110" t="s">
        <v>57</v>
      </c>
      <c r="B98" s="68"/>
      <c r="C98" s="25"/>
      <c r="D98" s="307">
        <f t="shared" si="12"/>
        <v>0</v>
      </c>
      <c r="E98" s="75"/>
      <c r="F98" s="75" t="e">
        <f t="shared" si="13"/>
        <v>#DIV/0!</v>
      </c>
      <c r="G98" s="75"/>
      <c r="H98" s="295">
        <f t="shared" si="17"/>
        <v>0</v>
      </c>
      <c r="I98" s="75"/>
      <c r="J98" s="75"/>
      <c r="K98" s="75">
        <f t="shared" si="14"/>
        <v>0</v>
      </c>
      <c r="L98" s="74">
        <f t="shared" si="15"/>
      </c>
      <c r="M98" s="75">
        <f t="shared" si="16"/>
      </c>
      <c r="N98" s="131" t="e">
        <f t="shared" si="10"/>
        <v>#VALUE!</v>
      </c>
    </row>
    <row r="99" spans="1:14" s="371" customFormat="1" ht="15" hidden="1">
      <c r="A99" s="110" t="s">
        <v>89</v>
      </c>
      <c r="B99" s="68"/>
      <c r="C99" s="25"/>
      <c r="D99" s="307">
        <f t="shared" si="12"/>
        <v>0</v>
      </c>
      <c r="E99" s="75"/>
      <c r="F99" s="75" t="e">
        <f t="shared" si="13"/>
        <v>#DIV/0!</v>
      </c>
      <c r="G99" s="75"/>
      <c r="H99" s="295">
        <f t="shared" si="17"/>
        <v>0</v>
      </c>
      <c r="I99" s="75"/>
      <c r="J99" s="75"/>
      <c r="K99" s="75">
        <f t="shared" si="14"/>
        <v>0</v>
      </c>
      <c r="L99" s="74">
        <f t="shared" si="15"/>
      </c>
      <c r="M99" s="75">
        <f t="shared" si="16"/>
      </c>
      <c r="N99" s="131" t="e">
        <f t="shared" si="10"/>
        <v>#VALUE!</v>
      </c>
    </row>
    <row r="100" spans="1:14" s="371" customFormat="1" ht="15" hidden="1">
      <c r="A100" s="110" t="s">
        <v>58</v>
      </c>
      <c r="B100" s="68"/>
      <c r="C100" s="25"/>
      <c r="D100" s="307">
        <f t="shared" si="12"/>
        <v>0</v>
      </c>
      <c r="E100" s="75"/>
      <c r="F100" s="75" t="e">
        <f t="shared" si="13"/>
        <v>#DIV/0!</v>
      </c>
      <c r="G100" s="75"/>
      <c r="H100" s="295">
        <f t="shared" si="17"/>
        <v>0</v>
      </c>
      <c r="I100" s="75"/>
      <c r="J100" s="75"/>
      <c r="K100" s="75">
        <f t="shared" si="14"/>
        <v>0</v>
      </c>
      <c r="L100" s="74">
        <f t="shared" si="15"/>
      </c>
      <c r="M100" s="75">
        <f t="shared" si="16"/>
      </c>
      <c r="N100" s="131" t="e">
        <f t="shared" si="10"/>
        <v>#VALUE!</v>
      </c>
    </row>
    <row r="101" spans="1:14" s="371" customFormat="1" ht="15" hidden="1">
      <c r="A101" s="110" t="s">
        <v>59</v>
      </c>
      <c r="B101" s="68"/>
      <c r="C101" s="25"/>
      <c r="D101" s="307">
        <f t="shared" si="12"/>
        <v>0</v>
      </c>
      <c r="E101" s="75"/>
      <c r="F101" s="75" t="e">
        <f t="shared" si="13"/>
        <v>#DIV/0!</v>
      </c>
      <c r="G101" s="75"/>
      <c r="H101" s="295">
        <f t="shared" si="17"/>
        <v>0</v>
      </c>
      <c r="I101" s="75"/>
      <c r="J101" s="75"/>
      <c r="K101" s="75">
        <f t="shared" si="14"/>
        <v>0</v>
      </c>
      <c r="L101" s="74">
        <f t="shared" si="15"/>
      </c>
      <c r="M101" s="75">
        <f t="shared" si="16"/>
      </c>
      <c r="N101" s="131" t="e">
        <f t="shared" si="10"/>
        <v>#VALUE!</v>
      </c>
    </row>
    <row r="102" spans="1:14" s="371" customFormat="1" ht="15" hidden="1">
      <c r="A102" s="110" t="s">
        <v>90</v>
      </c>
      <c r="B102" s="68"/>
      <c r="C102" s="94"/>
      <c r="D102" s="308">
        <f t="shared" si="12"/>
        <v>0</v>
      </c>
      <c r="E102" s="75"/>
      <c r="F102" s="81" t="e">
        <f t="shared" si="13"/>
        <v>#DIV/0!</v>
      </c>
      <c r="G102" s="75"/>
      <c r="H102" s="295">
        <f t="shared" si="17"/>
        <v>0</v>
      </c>
      <c r="I102" s="75"/>
      <c r="J102" s="75"/>
      <c r="K102" s="75">
        <f t="shared" si="14"/>
        <v>0</v>
      </c>
      <c r="L102" s="79">
        <f t="shared" si="15"/>
      </c>
      <c r="M102" s="81">
        <f t="shared" si="16"/>
      </c>
      <c r="N102" s="131" t="e">
        <f>L102-M102</f>
        <v>#VALUE!</v>
      </c>
    </row>
    <row r="103" spans="1:14" s="371" customFormat="1" ht="15" hidden="1">
      <c r="A103" s="296" t="s">
        <v>91</v>
      </c>
      <c r="B103" s="68"/>
      <c r="C103" s="314"/>
      <c r="D103" s="314"/>
      <c r="E103" s="81"/>
      <c r="F103" s="80" t="e">
        <f>E103/B103*100</f>
        <v>#DIV/0!</v>
      </c>
      <c r="G103" s="81"/>
      <c r="H103" s="297">
        <f t="shared" si="17"/>
        <v>0</v>
      </c>
      <c r="I103" s="81"/>
      <c r="J103" s="81"/>
      <c r="K103" s="81">
        <f t="shared" si="14"/>
        <v>0</v>
      </c>
      <c r="L103" s="81" t="e">
        <f>I103/E103*10</f>
        <v>#DIV/0!</v>
      </c>
      <c r="M103" s="81" t="e">
        <f>J103/G103*10</f>
        <v>#DIV/0!</v>
      </c>
      <c r="N103" s="132" t="e">
        <f>L103-M103</f>
        <v>#DIV/0!</v>
      </c>
    </row>
    <row r="104" ht="15" hidden="1"/>
    <row r="105" spans="1:8" s="86" customFormat="1" ht="15" hidden="1">
      <c r="A105" s="87"/>
      <c r="B105" s="87"/>
      <c r="C105" s="84"/>
      <c r="D105" s="84"/>
      <c r="F105" s="49"/>
      <c r="H105" s="371"/>
    </row>
    <row r="106" spans="1:8" s="86" customFormat="1" ht="15" hidden="1">
      <c r="A106" s="87"/>
      <c r="B106" s="87"/>
      <c r="C106" s="84"/>
      <c r="D106" s="84"/>
      <c r="F106" s="49"/>
      <c r="H106" s="371"/>
    </row>
    <row r="107" spans="1:8" s="86" customFormat="1" ht="15" hidden="1">
      <c r="A107" s="87"/>
      <c r="B107" s="87"/>
      <c r="C107" s="84"/>
      <c r="D107" s="84"/>
      <c r="F107" s="49"/>
      <c r="H107" s="371"/>
    </row>
    <row r="108" spans="1:8" s="86" customFormat="1" ht="15" hidden="1">
      <c r="A108" s="87"/>
      <c r="B108" s="87"/>
      <c r="C108" s="84"/>
      <c r="D108" s="84"/>
      <c r="F108" s="49"/>
      <c r="H108" s="371"/>
    </row>
    <row r="109" spans="1:8" s="86" customFormat="1" ht="15">
      <c r="A109" s="87"/>
      <c r="B109" s="87"/>
      <c r="C109" s="84"/>
      <c r="D109" s="84"/>
      <c r="F109" s="49"/>
      <c r="H109" s="371"/>
    </row>
    <row r="110" spans="1:8" s="86" customFormat="1" ht="15">
      <c r="A110" s="87"/>
      <c r="B110" s="87"/>
      <c r="C110" s="84"/>
      <c r="D110" s="84"/>
      <c r="F110" s="49"/>
      <c r="H110" s="371"/>
    </row>
    <row r="111" spans="1:8" s="86" customFormat="1" ht="15">
      <c r="A111" s="87"/>
      <c r="B111" s="87"/>
      <c r="C111" s="84"/>
      <c r="D111" s="84"/>
      <c r="F111" s="49"/>
      <c r="H111" s="371"/>
    </row>
    <row r="112" spans="1:8" s="86" customFormat="1" ht="15">
      <c r="A112" s="87"/>
      <c r="B112" s="87"/>
      <c r="C112" s="84"/>
      <c r="D112" s="84"/>
      <c r="F112" s="49"/>
      <c r="H112" s="371"/>
    </row>
    <row r="113" spans="1:8" s="86" customFormat="1" ht="15">
      <c r="A113" s="87"/>
      <c r="B113" s="87"/>
      <c r="C113" s="84"/>
      <c r="D113" s="84"/>
      <c r="F113" s="49"/>
      <c r="H113" s="371"/>
    </row>
    <row r="114" spans="1:8" s="86" customFormat="1" ht="15">
      <c r="A114" s="87"/>
      <c r="B114" s="87"/>
      <c r="C114" s="84"/>
      <c r="D114" s="84"/>
      <c r="H114" s="371"/>
    </row>
    <row r="115" spans="1:8" s="86" customFormat="1" ht="15">
      <c r="A115" s="87"/>
      <c r="B115" s="87"/>
      <c r="C115" s="87"/>
      <c r="D115" s="87"/>
      <c r="H115" s="371"/>
    </row>
    <row r="116" spans="1:8" s="86" customFormat="1" ht="15">
      <c r="A116" s="87"/>
      <c r="B116" s="87"/>
      <c r="C116" s="87"/>
      <c r="D116" s="87"/>
      <c r="H116" s="371"/>
    </row>
    <row r="117" spans="1:8" s="86" customFormat="1" ht="15">
      <c r="A117" s="87"/>
      <c r="B117" s="87"/>
      <c r="C117" s="87"/>
      <c r="D117" s="87"/>
      <c r="H117" s="371"/>
    </row>
    <row r="118" spans="1:8" s="86" customFormat="1" ht="15">
      <c r="A118" s="87"/>
      <c r="B118" s="87"/>
      <c r="C118" s="87"/>
      <c r="D118" s="87"/>
      <c r="H118" s="371"/>
    </row>
    <row r="119" spans="1:8" s="86" customFormat="1" ht="15">
      <c r="A119" s="87"/>
      <c r="B119" s="87"/>
      <c r="C119" s="87"/>
      <c r="D119" s="87"/>
      <c r="H119" s="371"/>
    </row>
    <row r="120" spans="1:8" s="86" customFormat="1" ht="15">
      <c r="A120" s="87"/>
      <c r="B120" s="87"/>
      <c r="C120" s="87"/>
      <c r="D120" s="87"/>
      <c r="H120" s="371"/>
    </row>
    <row r="121" spans="1:8" s="86" customFormat="1" ht="15">
      <c r="A121" s="87"/>
      <c r="B121" s="87"/>
      <c r="C121" s="87"/>
      <c r="D121" s="87"/>
      <c r="H121" s="371"/>
    </row>
    <row r="122" spans="1:8" s="86" customFormat="1" ht="15">
      <c r="A122" s="87"/>
      <c r="B122" s="87"/>
      <c r="C122" s="87"/>
      <c r="D122" s="87"/>
      <c r="H122" s="371"/>
    </row>
    <row r="123" spans="1:8" s="86" customFormat="1" ht="15">
      <c r="A123" s="87"/>
      <c r="B123" s="87"/>
      <c r="C123" s="87"/>
      <c r="D123" s="87"/>
      <c r="H123" s="371"/>
    </row>
    <row r="124" spans="1:8" s="86" customFormat="1" ht="15">
      <c r="A124" s="87"/>
      <c r="B124" s="87"/>
      <c r="C124" s="87"/>
      <c r="D124" s="87"/>
      <c r="H124" s="371"/>
    </row>
    <row r="125" spans="1:8" s="86" customFormat="1" ht="15">
      <c r="A125" s="87"/>
      <c r="B125" s="87"/>
      <c r="C125" s="87"/>
      <c r="D125" s="87"/>
      <c r="H125" s="371"/>
    </row>
    <row r="126" spans="1:8" s="58" customFormat="1" ht="15">
      <c r="A126" s="89"/>
      <c r="B126" s="89"/>
      <c r="C126" s="89"/>
      <c r="D126" s="89"/>
      <c r="H126" s="126"/>
    </row>
    <row r="127" spans="1:8" s="58" customFormat="1" ht="15">
      <c r="A127" s="89"/>
      <c r="B127" s="89"/>
      <c r="C127" s="89"/>
      <c r="D127" s="89"/>
      <c r="H127" s="126"/>
    </row>
    <row r="128" spans="1:8" s="58" customFormat="1" ht="15">
      <c r="A128" s="89"/>
      <c r="B128" s="89"/>
      <c r="C128" s="89"/>
      <c r="D128" s="89"/>
      <c r="H128" s="126"/>
    </row>
    <row r="129" spans="1:8" s="58" customFormat="1" ht="15">
      <c r="A129" s="89"/>
      <c r="B129" s="89"/>
      <c r="C129" s="89"/>
      <c r="D129" s="89"/>
      <c r="H129" s="126"/>
    </row>
    <row r="130" spans="1:8" s="58" customFormat="1" ht="15">
      <c r="A130" s="89"/>
      <c r="B130" s="89"/>
      <c r="C130" s="89"/>
      <c r="D130" s="89"/>
      <c r="H130" s="126"/>
    </row>
    <row r="131" spans="1:8" s="58" customFormat="1" ht="15">
      <c r="A131" s="89"/>
      <c r="B131" s="89"/>
      <c r="C131" s="89"/>
      <c r="D131" s="89"/>
      <c r="H131" s="126"/>
    </row>
    <row r="132" spans="1:8" s="58" customFormat="1" ht="15">
      <c r="A132" s="89"/>
      <c r="B132" s="89"/>
      <c r="C132" s="89"/>
      <c r="D132" s="89"/>
      <c r="H132" s="126"/>
    </row>
    <row r="133" spans="1:8" s="58" customFormat="1" ht="15">
      <c r="A133" s="89"/>
      <c r="B133" s="89"/>
      <c r="C133" s="89"/>
      <c r="D133" s="89"/>
      <c r="H133" s="126"/>
    </row>
    <row r="134" spans="1:8" s="58" customFormat="1" ht="15">
      <c r="A134" s="89"/>
      <c r="B134" s="89"/>
      <c r="C134" s="89"/>
      <c r="D134" s="89"/>
      <c r="H134" s="126"/>
    </row>
    <row r="135" spans="1:8" s="58" customFormat="1" ht="15">
      <c r="A135" s="89"/>
      <c r="B135" s="89"/>
      <c r="C135" s="89"/>
      <c r="D135" s="89"/>
      <c r="H135" s="126"/>
    </row>
    <row r="136" spans="1:8" s="58" customFormat="1" ht="15">
      <c r="A136" s="89"/>
      <c r="B136" s="89"/>
      <c r="C136" s="89"/>
      <c r="D136" s="89"/>
      <c r="H136" s="126"/>
    </row>
    <row r="137" spans="1:8" s="58" customFormat="1" ht="15">
      <c r="A137" s="89"/>
      <c r="B137" s="89"/>
      <c r="C137" s="89"/>
      <c r="D137" s="89"/>
      <c r="H137" s="126"/>
    </row>
    <row r="138" spans="1:8" s="58" customFormat="1" ht="15">
      <c r="A138" s="89"/>
      <c r="B138" s="89"/>
      <c r="C138" s="89"/>
      <c r="D138" s="89"/>
      <c r="H138" s="126"/>
    </row>
    <row r="139" spans="1:8" s="58" customFormat="1" ht="15">
      <c r="A139" s="89"/>
      <c r="B139" s="89"/>
      <c r="C139" s="89"/>
      <c r="D139" s="89"/>
      <c r="H139" s="126"/>
    </row>
    <row r="140" spans="1:8" s="58" customFormat="1" ht="15">
      <c r="A140" s="89"/>
      <c r="B140" s="89"/>
      <c r="C140" s="89"/>
      <c r="D140" s="89"/>
      <c r="H140" s="126"/>
    </row>
    <row r="141" spans="1:8" s="58" customFormat="1" ht="15">
      <c r="A141" s="89"/>
      <c r="B141" s="89"/>
      <c r="C141" s="89"/>
      <c r="D141" s="89"/>
      <c r="H141" s="126"/>
    </row>
    <row r="142" spans="1:8" s="58" customFormat="1" ht="15">
      <c r="A142" s="89"/>
      <c r="B142" s="89"/>
      <c r="C142" s="89"/>
      <c r="D142" s="89"/>
      <c r="H142" s="126"/>
    </row>
    <row r="143" spans="1:8" s="58" customFormat="1" ht="15">
      <c r="A143" s="89"/>
      <c r="B143" s="89"/>
      <c r="C143" s="89"/>
      <c r="D143" s="89"/>
      <c r="H143" s="126"/>
    </row>
    <row r="144" spans="1:8" s="58" customFormat="1" ht="15">
      <c r="A144" s="89"/>
      <c r="B144" s="89"/>
      <c r="C144" s="89"/>
      <c r="D144" s="89"/>
      <c r="H144" s="126"/>
    </row>
    <row r="145" spans="1:8" s="58" customFormat="1" ht="15">
      <c r="A145" s="89"/>
      <c r="B145" s="89"/>
      <c r="C145" s="89"/>
      <c r="D145" s="89"/>
      <c r="H145" s="126"/>
    </row>
    <row r="146" spans="1:8" s="58" customFormat="1" ht="15">
      <c r="A146" s="89"/>
      <c r="B146" s="89"/>
      <c r="C146" s="89"/>
      <c r="D146" s="89"/>
      <c r="H146" s="126"/>
    </row>
    <row r="147" spans="1:8" s="58" customFormat="1" ht="15">
      <c r="A147" s="89"/>
      <c r="B147" s="89"/>
      <c r="C147" s="89"/>
      <c r="D147" s="89"/>
      <c r="H147" s="126"/>
    </row>
    <row r="148" spans="1:8" s="58" customFormat="1" ht="15">
      <c r="A148" s="89"/>
      <c r="B148" s="89"/>
      <c r="C148" s="89"/>
      <c r="D148" s="89"/>
      <c r="H148" s="126"/>
    </row>
    <row r="149" spans="1:8" s="58" customFormat="1" ht="15">
      <c r="A149" s="89"/>
      <c r="B149" s="89"/>
      <c r="C149" s="89"/>
      <c r="D149" s="89"/>
      <c r="H149" s="126"/>
    </row>
    <row r="150" spans="1:8" s="58" customFormat="1" ht="15">
      <c r="A150" s="89"/>
      <c r="B150" s="89"/>
      <c r="C150" s="89"/>
      <c r="D150" s="89"/>
      <c r="H150" s="126"/>
    </row>
    <row r="151" spans="1:8" s="58" customFormat="1" ht="15">
      <c r="A151" s="89"/>
      <c r="B151" s="89"/>
      <c r="C151" s="89"/>
      <c r="D151" s="89"/>
      <c r="H151" s="126"/>
    </row>
    <row r="152" spans="1:8" s="58" customFormat="1" ht="15">
      <c r="A152" s="89"/>
      <c r="B152" s="89"/>
      <c r="C152" s="89"/>
      <c r="D152" s="89"/>
      <c r="H152" s="126"/>
    </row>
    <row r="153" spans="1:8" s="58" customFormat="1" ht="15">
      <c r="A153" s="89"/>
      <c r="B153" s="89"/>
      <c r="C153" s="89"/>
      <c r="D153" s="89"/>
      <c r="H153" s="126"/>
    </row>
    <row r="154" spans="1:8" s="58" customFormat="1" ht="15">
      <c r="A154" s="89"/>
      <c r="B154" s="89"/>
      <c r="C154" s="89"/>
      <c r="D154" s="89"/>
      <c r="H154" s="126"/>
    </row>
    <row r="155" spans="1:8" s="58" customFormat="1" ht="15">
      <c r="A155" s="89"/>
      <c r="B155" s="89"/>
      <c r="C155" s="89"/>
      <c r="D155" s="89"/>
      <c r="H155" s="126"/>
    </row>
    <row r="156" spans="1:8" s="58" customFormat="1" ht="15">
      <c r="A156" s="89"/>
      <c r="B156" s="89"/>
      <c r="C156" s="89"/>
      <c r="D156" s="89"/>
      <c r="H156" s="126"/>
    </row>
    <row r="157" spans="1:8" s="58" customFormat="1" ht="15">
      <c r="A157" s="89"/>
      <c r="B157" s="89"/>
      <c r="C157" s="89"/>
      <c r="D157" s="89"/>
      <c r="H157" s="126"/>
    </row>
    <row r="158" spans="1:8" s="58" customFormat="1" ht="15">
      <c r="A158" s="89"/>
      <c r="B158" s="89"/>
      <c r="C158" s="89"/>
      <c r="D158" s="89"/>
      <c r="H158" s="126"/>
    </row>
    <row r="159" spans="1:8" s="58" customFormat="1" ht="15">
      <c r="A159" s="89"/>
      <c r="B159" s="89"/>
      <c r="C159" s="89"/>
      <c r="D159" s="89"/>
      <c r="H159" s="126"/>
    </row>
    <row r="160" spans="1:8" s="58" customFormat="1" ht="15">
      <c r="A160" s="89"/>
      <c r="B160" s="89"/>
      <c r="C160" s="89"/>
      <c r="D160" s="89"/>
      <c r="H160" s="126"/>
    </row>
    <row r="161" spans="1:8" s="58" customFormat="1" ht="15">
      <c r="A161" s="89"/>
      <c r="B161" s="89"/>
      <c r="C161" s="89"/>
      <c r="D161" s="89"/>
      <c r="H161" s="126"/>
    </row>
    <row r="162" spans="1:8" s="58" customFormat="1" ht="0.75" customHeight="1">
      <c r="A162" s="89"/>
      <c r="B162" s="89"/>
      <c r="C162" s="89"/>
      <c r="D162" s="89"/>
      <c r="H162" s="126"/>
    </row>
    <row r="163" spans="1:8" s="58" customFormat="1" ht="15">
      <c r="A163" s="89"/>
      <c r="B163" s="89"/>
      <c r="C163" s="89"/>
      <c r="D163" s="89"/>
      <c r="H163" s="126"/>
    </row>
    <row r="164" spans="1:8" s="58" customFormat="1" ht="15">
      <c r="A164" s="89"/>
      <c r="B164" s="89"/>
      <c r="C164" s="89"/>
      <c r="D164" s="89"/>
      <c r="H164" s="126"/>
    </row>
    <row r="165" spans="1:8" s="58" customFormat="1" ht="15">
      <c r="A165" s="89"/>
      <c r="B165" s="89"/>
      <c r="C165" s="89"/>
      <c r="D165" s="89"/>
      <c r="H165" s="126"/>
    </row>
    <row r="166" spans="1:8" s="58" customFormat="1" ht="15">
      <c r="A166" s="89"/>
      <c r="B166" s="89"/>
      <c r="C166" s="89"/>
      <c r="D166" s="89"/>
      <c r="H166" s="126"/>
    </row>
    <row r="167" spans="1:8" s="58" customFormat="1" ht="15">
      <c r="A167" s="89"/>
      <c r="B167" s="89"/>
      <c r="C167" s="89"/>
      <c r="D167" s="89"/>
      <c r="H167" s="126"/>
    </row>
    <row r="168" spans="1:8" s="58" customFormat="1" ht="15">
      <c r="A168" s="89"/>
      <c r="B168" s="89"/>
      <c r="C168" s="89"/>
      <c r="D168" s="89"/>
      <c r="H168" s="126"/>
    </row>
    <row r="169" spans="1:8" s="58" customFormat="1" ht="15">
      <c r="A169" s="89"/>
      <c r="B169" s="89"/>
      <c r="C169" s="89"/>
      <c r="D169" s="89"/>
      <c r="H169" s="126"/>
    </row>
    <row r="170" spans="1:8" s="58" customFormat="1" ht="15">
      <c r="A170" s="89"/>
      <c r="B170" s="89"/>
      <c r="C170" s="89"/>
      <c r="D170" s="89"/>
      <c r="H170" s="126"/>
    </row>
    <row r="171" spans="1:8" s="58" customFormat="1" ht="15">
      <c r="A171" s="89"/>
      <c r="B171" s="89"/>
      <c r="C171" s="89"/>
      <c r="D171" s="89"/>
      <c r="H171" s="126"/>
    </row>
    <row r="172" spans="1:8" s="58" customFormat="1" ht="15">
      <c r="A172" s="89"/>
      <c r="B172" s="89"/>
      <c r="C172" s="89"/>
      <c r="D172" s="89"/>
      <c r="H172" s="126"/>
    </row>
    <row r="173" spans="1:8" s="58" customFormat="1" ht="15">
      <c r="A173" s="89"/>
      <c r="B173" s="89"/>
      <c r="C173" s="89"/>
      <c r="D173" s="89"/>
      <c r="H173" s="126"/>
    </row>
    <row r="174" spans="1:8" s="58" customFormat="1" ht="15">
      <c r="A174" s="89"/>
      <c r="B174" s="89"/>
      <c r="C174" s="89"/>
      <c r="D174" s="89"/>
      <c r="H174" s="126"/>
    </row>
    <row r="175" spans="1:8" s="58" customFormat="1" ht="15">
      <c r="A175" s="89"/>
      <c r="B175" s="89"/>
      <c r="C175" s="89"/>
      <c r="D175" s="89"/>
      <c r="H175" s="126"/>
    </row>
    <row r="176" spans="1:8" s="58" customFormat="1" ht="15">
      <c r="A176" s="89"/>
      <c r="B176" s="89"/>
      <c r="C176" s="89"/>
      <c r="D176" s="89"/>
      <c r="H176" s="126"/>
    </row>
    <row r="177" spans="1:8" s="58" customFormat="1" ht="15">
      <c r="A177" s="89"/>
      <c r="B177" s="89"/>
      <c r="C177" s="89"/>
      <c r="D177" s="89"/>
      <c r="H177" s="126"/>
    </row>
    <row r="178" spans="1:8" s="58" customFormat="1" ht="15">
      <c r="A178" s="89"/>
      <c r="B178" s="89"/>
      <c r="C178" s="89"/>
      <c r="D178" s="89"/>
      <c r="H178" s="126"/>
    </row>
    <row r="179" spans="1:8" s="58" customFormat="1" ht="15">
      <c r="A179" s="89"/>
      <c r="B179" s="89"/>
      <c r="C179" s="89"/>
      <c r="D179" s="89"/>
      <c r="H179" s="126"/>
    </row>
    <row r="180" spans="1:8" s="58" customFormat="1" ht="15">
      <c r="A180" s="89"/>
      <c r="B180" s="89"/>
      <c r="C180" s="89"/>
      <c r="D180" s="89"/>
      <c r="H180" s="126"/>
    </row>
    <row r="181" spans="1:8" s="58" customFormat="1" ht="15">
      <c r="A181" s="89"/>
      <c r="B181" s="89"/>
      <c r="C181" s="89"/>
      <c r="D181" s="89"/>
      <c r="H181" s="126"/>
    </row>
    <row r="182" spans="1:8" s="58" customFormat="1" ht="15">
      <c r="A182" s="89"/>
      <c r="B182" s="89"/>
      <c r="C182" s="89"/>
      <c r="D182" s="89"/>
      <c r="H182" s="126"/>
    </row>
    <row r="183" spans="1:8" s="58" customFormat="1" ht="15">
      <c r="A183" s="89"/>
      <c r="B183" s="89"/>
      <c r="C183" s="89"/>
      <c r="D183" s="89"/>
      <c r="H183" s="126"/>
    </row>
    <row r="184" spans="1:8" s="58" customFormat="1" ht="15">
      <c r="A184" s="89"/>
      <c r="B184" s="89"/>
      <c r="C184" s="89"/>
      <c r="D184" s="89"/>
      <c r="H184" s="126"/>
    </row>
    <row r="185" spans="1:8" s="58" customFormat="1" ht="15">
      <c r="A185" s="89"/>
      <c r="B185" s="89"/>
      <c r="C185" s="89"/>
      <c r="D185" s="89"/>
      <c r="H185" s="126"/>
    </row>
    <row r="186" spans="1:8" s="58" customFormat="1" ht="15">
      <c r="A186" s="89"/>
      <c r="B186" s="89"/>
      <c r="C186" s="89"/>
      <c r="D186" s="89"/>
      <c r="H186" s="126"/>
    </row>
    <row r="187" spans="1:8" s="58" customFormat="1" ht="15">
      <c r="A187" s="89"/>
      <c r="B187" s="89"/>
      <c r="C187" s="89"/>
      <c r="D187" s="89"/>
      <c r="H187" s="126"/>
    </row>
    <row r="188" spans="1:8" s="58" customFormat="1" ht="15">
      <c r="A188" s="89"/>
      <c r="B188" s="89"/>
      <c r="C188" s="89"/>
      <c r="D188" s="89"/>
      <c r="H188" s="126"/>
    </row>
    <row r="189" spans="1:8" s="58" customFormat="1" ht="15">
      <c r="A189" s="89"/>
      <c r="B189" s="89"/>
      <c r="C189" s="89"/>
      <c r="D189" s="89"/>
      <c r="H189" s="126"/>
    </row>
    <row r="190" spans="1:8" s="58" customFormat="1" ht="15">
      <c r="A190" s="89"/>
      <c r="B190" s="89"/>
      <c r="C190" s="89"/>
      <c r="D190" s="89"/>
      <c r="H190" s="126"/>
    </row>
    <row r="191" spans="1:8" s="58" customFormat="1" ht="15">
      <c r="A191" s="89"/>
      <c r="B191" s="89"/>
      <c r="C191" s="89"/>
      <c r="D191" s="89"/>
      <c r="H191" s="126"/>
    </row>
    <row r="192" spans="1:8" s="58" customFormat="1" ht="15">
      <c r="A192" s="89"/>
      <c r="B192" s="89"/>
      <c r="C192" s="89"/>
      <c r="D192" s="89"/>
      <c r="H192" s="126"/>
    </row>
    <row r="193" spans="1:8" s="58" customFormat="1" ht="15">
      <c r="A193" s="89"/>
      <c r="B193" s="89"/>
      <c r="C193" s="89"/>
      <c r="D193" s="89"/>
      <c r="H193" s="126"/>
    </row>
    <row r="194" spans="1:8" s="58" customFormat="1" ht="15">
      <c r="A194" s="89"/>
      <c r="B194" s="89"/>
      <c r="C194" s="89"/>
      <c r="D194" s="89"/>
      <c r="H194" s="126"/>
    </row>
    <row r="195" spans="1:8" s="58" customFormat="1" ht="15">
      <c r="A195" s="89"/>
      <c r="B195" s="89"/>
      <c r="C195" s="89"/>
      <c r="D195" s="89"/>
      <c r="H195" s="126"/>
    </row>
    <row r="196" spans="1:8" s="58" customFormat="1" ht="15">
      <c r="A196" s="89"/>
      <c r="B196" s="89"/>
      <c r="C196" s="89"/>
      <c r="D196" s="89"/>
      <c r="H196" s="126"/>
    </row>
    <row r="197" spans="1:8" s="58" customFormat="1" ht="15">
      <c r="A197" s="89"/>
      <c r="B197" s="89"/>
      <c r="C197" s="89"/>
      <c r="D197" s="89"/>
      <c r="H197" s="126"/>
    </row>
    <row r="198" spans="1:8" s="58" customFormat="1" ht="15">
      <c r="A198" s="89"/>
      <c r="B198" s="89"/>
      <c r="C198" s="89"/>
      <c r="D198" s="89"/>
      <c r="H198" s="126"/>
    </row>
    <row r="199" spans="1:8" s="58" customFormat="1" ht="15">
      <c r="A199" s="89"/>
      <c r="B199" s="89"/>
      <c r="C199" s="89"/>
      <c r="D199" s="89"/>
      <c r="H199" s="126"/>
    </row>
    <row r="200" s="58" customFormat="1" ht="15">
      <c r="H200" s="126"/>
    </row>
    <row r="201" s="58" customFormat="1" ht="15">
      <c r="H201" s="126"/>
    </row>
    <row r="202" s="58" customFormat="1" ht="15">
      <c r="H202" s="126"/>
    </row>
    <row r="203" s="58" customFormat="1" ht="15">
      <c r="H203" s="126"/>
    </row>
    <row r="204" s="58" customFormat="1" ht="15">
      <c r="H204" s="126"/>
    </row>
    <row r="205" s="58" customFormat="1" ht="15">
      <c r="H205" s="126"/>
    </row>
    <row r="206" s="58" customFormat="1" ht="15">
      <c r="H206" s="126"/>
    </row>
    <row r="207" s="58" customFormat="1" ht="15">
      <c r="H207" s="126"/>
    </row>
    <row r="208" s="58" customFormat="1" ht="15">
      <c r="H208" s="126"/>
    </row>
    <row r="209" s="58" customFormat="1" ht="15">
      <c r="H209" s="126"/>
    </row>
    <row r="210" s="58" customFormat="1" ht="15">
      <c r="H210" s="126"/>
    </row>
    <row r="211" s="58" customFormat="1" ht="15">
      <c r="H211" s="126"/>
    </row>
    <row r="212" s="58" customFormat="1" ht="15">
      <c r="H212" s="126"/>
    </row>
    <row r="213" s="58" customFormat="1" ht="15">
      <c r="H213" s="126"/>
    </row>
    <row r="214" s="58" customFormat="1" ht="15">
      <c r="H214" s="126"/>
    </row>
    <row r="215" s="58" customFormat="1" ht="15">
      <c r="H215" s="126"/>
    </row>
    <row r="216" s="58" customFormat="1" ht="15">
      <c r="H216" s="126"/>
    </row>
    <row r="217" s="58" customFormat="1" ht="15">
      <c r="H217" s="126"/>
    </row>
    <row r="218" s="58" customFormat="1" ht="15">
      <c r="H218" s="126"/>
    </row>
    <row r="219" s="58" customFormat="1" ht="15">
      <c r="H219" s="126"/>
    </row>
    <row r="220" s="58" customFormat="1" ht="15">
      <c r="H220" s="126"/>
    </row>
    <row r="221" s="58" customFormat="1" ht="15">
      <c r="H221" s="126"/>
    </row>
    <row r="222" s="58" customFormat="1" ht="15">
      <c r="H222" s="126"/>
    </row>
    <row r="223" s="58" customFormat="1" ht="15">
      <c r="H223" s="126"/>
    </row>
    <row r="224" s="58" customFormat="1" ht="15">
      <c r="H224" s="126"/>
    </row>
    <row r="225" s="58" customFormat="1" ht="15">
      <c r="H225" s="126"/>
    </row>
    <row r="226" s="58" customFormat="1" ht="15">
      <c r="H226" s="126"/>
    </row>
    <row r="227" s="58" customFormat="1" ht="15">
      <c r="H227" s="126"/>
    </row>
    <row r="228" s="58" customFormat="1" ht="15">
      <c r="H228" s="126"/>
    </row>
    <row r="229" s="58" customFormat="1" ht="15">
      <c r="H229" s="126"/>
    </row>
    <row r="230" s="58" customFormat="1" ht="15">
      <c r="H230" s="126"/>
    </row>
    <row r="231" s="58" customFormat="1" ht="15">
      <c r="H231" s="126"/>
    </row>
    <row r="232" s="58" customFormat="1" ht="15">
      <c r="H232" s="126"/>
    </row>
    <row r="233" s="58" customFormat="1" ht="15">
      <c r="H233" s="126"/>
    </row>
    <row r="234" s="58" customFormat="1" ht="15">
      <c r="H234" s="126"/>
    </row>
    <row r="235" s="58" customFormat="1" ht="15">
      <c r="H235" s="126"/>
    </row>
    <row r="236" s="58" customFormat="1" ht="15">
      <c r="H236" s="126"/>
    </row>
    <row r="237" s="58" customFormat="1" ht="15">
      <c r="H237" s="126"/>
    </row>
    <row r="238" s="58" customFormat="1" ht="15">
      <c r="H238" s="126"/>
    </row>
    <row r="239" s="58" customFormat="1" ht="15">
      <c r="H239" s="126"/>
    </row>
    <row r="240" s="58" customFormat="1" ht="15">
      <c r="H240" s="126"/>
    </row>
    <row r="241" s="58" customFormat="1" ht="15">
      <c r="H241" s="126"/>
    </row>
    <row r="242" s="58" customFormat="1" ht="15">
      <c r="H242" s="126"/>
    </row>
    <row r="243" s="58" customFormat="1" ht="15">
      <c r="H243" s="126"/>
    </row>
    <row r="244" s="58" customFormat="1" ht="15">
      <c r="H244" s="126"/>
    </row>
    <row r="245" s="58" customFormat="1" ht="15">
      <c r="H245" s="126"/>
    </row>
    <row r="246" s="58" customFormat="1" ht="15">
      <c r="H246" s="126"/>
    </row>
    <row r="247" s="58" customFormat="1" ht="15">
      <c r="H247" s="126"/>
    </row>
    <row r="248" s="58" customFormat="1" ht="15">
      <c r="H248" s="126"/>
    </row>
    <row r="249" s="58" customFormat="1" ht="15">
      <c r="H249" s="126"/>
    </row>
    <row r="250" s="58" customFormat="1" ht="15">
      <c r="H250" s="126"/>
    </row>
    <row r="251" s="58" customFormat="1" ht="15">
      <c r="H251" s="126"/>
    </row>
    <row r="252" s="58" customFormat="1" ht="15">
      <c r="H252" s="126"/>
    </row>
    <row r="253" s="58" customFormat="1" ht="15">
      <c r="H253" s="126"/>
    </row>
    <row r="254" s="58" customFormat="1" ht="15">
      <c r="H254" s="126"/>
    </row>
    <row r="255" s="58" customFormat="1" ht="15">
      <c r="H255" s="126"/>
    </row>
    <row r="256" s="58" customFormat="1" ht="15">
      <c r="H256" s="126"/>
    </row>
    <row r="257" s="58" customFormat="1" ht="15">
      <c r="H257" s="126"/>
    </row>
    <row r="258" s="58" customFormat="1" ht="15">
      <c r="H258" s="126"/>
    </row>
    <row r="259" s="58" customFormat="1" ht="15">
      <c r="H259" s="126"/>
    </row>
    <row r="260" s="58" customFormat="1" ht="15">
      <c r="H260" s="126"/>
    </row>
    <row r="261" s="58" customFormat="1" ht="15">
      <c r="H261" s="126"/>
    </row>
    <row r="262" s="58" customFormat="1" ht="15">
      <c r="H262" s="126"/>
    </row>
    <row r="263" s="58" customFormat="1" ht="15">
      <c r="H263" s="126"/>
    </row>
    <row r="264" s="58" customFormat="1" ht="15">
      <c r="H264" s="126"/>
    </row>
    <row r="265" s="58" customFormat="1" ht="15">
      <c r="H265" s="126"/>
    </row>
    <row r="266" s="58" customFormat="1" ht="15">
      <c r="H266" s="126"/>
    </row>
    <row r="267" s="58" customFormat="1" ht="15">
      <c r="H267" s="126"/>
    </row>
    <row r="268" s="58" customFormat="1" ht="15">
      <c r="H268" s="126"/>
    </row>
    <row r="269" s="58" customFormat="1" ht="15">
      <c r="H269" s="126"/>
    </row>
    <row r="270" s="58" customFormat="1" ht="15">
      <c r="H270" s="126"/>
    </row>
    <row r="271" s="58" customFormat="1" ht="15">
      <c r="H271" s="126"/>
    </row>
    <row r="272" s="58" customFormat="1" ht="15">
      <c r="H272" s="126"/>
    </row>
    <row r="273" s="58" customFormat="1" ht="15">
      <c r="H273" s="126"/>
    </row>
    <row r="274" s="58" customFormat="1" ht="15">
      <c r="H274" s="126"/>
    </row>
    <row r="275" s="58" customFormat="1" ht="15">
      <c r="H275" s="126"/>
    </row>
    <row r="276" s="58" customFormat="1" ht="15">
      <c r="H276" s="126"/>
    </row>
    <row r="277" s="58" customFormat="1" ht="15">
      <c r="H277" s="126"/>
    </row>
    <row r="278" s="58" customFormat="1" ht="15">
      <c r="H278" s="126"/>
    </row>
    <row r="279" s="58" customFormat="1" ht="15">
      <c r="H279" s="126"/>
    </row>
    <row r="280" s="58" customFormat="1" ht="15">
      <c r="H280" s="126"/>
    </row>
    <row r="281" s="58" customFormat="1" ht="15">
      <c r="H281" s="126"/>
    </row>
    <row r="282" s="58" customFormat="1" ht="15">
      <c r="H282" s="126"/>
    </row>
    <row r="283" s="58" customFormat="1" ht="15">
      <c r="H283" s="126"/>
    </row>
    <row r="284" s="58" customFormat="1" ht="15">
      <c r="H284" s="126"/>
    </row>
    <row r="285" s="58" customFormat="1" ht="15">
      <c r="H285" s="126"/>
    </row>
    <row r="286" s="58" customFormat="1" ht="15">
      <c r="H286" s="126"/>
    </row>
    <row r="287" s="58" customFormat="1" ht="15">
      <c r="H287" s="126"/>
    </row>
    <row r="288" s="58" customFormat="1" ht="15">
      <c r="H288" s="126"/>
    </row>
    <row r="289" s="58" customFormat="1" ht="15">
      <c r="H289" s="126"/>
    </row>
    <row r="290" s="58" customFormat="1" ht="15">
      <c r="H290" s="126"/>
    </row>
    <row r="291" s="58" customFormat="1" ht="15">
      <c r="H291" s="126"/>
    </row>
    <row r="292" s="58" customFormat="1" ht="15">
      <c r="H292" s="126"/>
    </row>
    <row r="293" s="58" customFormat="1" ht="15">
      <c r="H293" s="126"/>
    </row>
    <row r="294" s="58" customFormat="1" ht="15">
      <c r="H294" s="126"/>
    </row>
    <row r="295" s="58" customFormat="1" ht="15">
      <c r="H295" s="126"/>
    </row>
    <row r="296" s="58" customFormat="1" ht="15">
      <c r="H296" s="126"/>
    </row>
    <row r="297" s="58" customFormat="1" ht="15">
      <c r="H297" s="126"/>
    </row>
    <row r="298" s="58" customFormat="1" ht="15">
      <c r="H298" s="126"/>
    </row>
    <row r="299" s="58" customFormat="1" ht="15">
      <c r="H299" s="126"/>
    </row>
    <row r="300" s="58" customFormat="1" ht="15">
      <c r="H300" s="126"/>
    </row>
    <row r="301" s="58" customFormat="1" ht="15">
      <c r="H301" s="126"/>
    </row>
    <row r="302" s="58" customFormat="1" ht="15">
      <c r="H302" s="126"/>
    </row>
    <row r="303" s="58" customFormat="1" ht="15">
      <c r="H303" s="126"/>
    </row>
    <row r="304" s="58" customFormat="1" ht="15">
      <c r="H304" s="126"/>
    </row>
    <row r="305" s="58" customFormat="1" ht="15">
      <c r="H305" s="126"/>
    </row>
    <row r="306" s="58" customFormat="1" ht="15">
      <c r="H306" s="126"/>
    </row>
    <row r="307" s="58" customFormat="1" ht="15">
      <c r="H307" s="126"/>
    </row>
    <row r="308" s="58" customFormat="1" ht="15">
      <c r="H308" s="126"/>
    </row>
    <row r="309" s="58" customFormat="1" ht="15">
      <c r="H309" s="126"/>
    </row>
    <row r="310" s="58" customFormat="1" ht="15">
      <c r="H310" s="126"/>
    </row>
    <row r="311" s="58" customFormat="1" ht="15">
      <c r="H311" s="126"/>
    </row>
    <row r="312" s="58" customFormat="1" ht="15">
      <c r="H312" s="126"/>
    </row>
    <row r="313" s="58" customFormat="1" ht="15">
      <c r="H313" s="126"/>
    </row>
    <row r="314" s="58" customFormat="1" ht="15">
      <c r="H314" s="126"/>
    </row>
    <row r="315" s="58" customFormat="1" ht="15">
      <c r="H315" s="126"/>
    </row>
    <row r="316" s="58" customFormat="1" ht="15">
      <c r="H316" s="126"/>
    </row>
    <row r="317" s="58" customFormat="1" ht="15">
      <c r="H317" s="126"/>
    </row>
    <row r="318" s="58" customFormat="1" ht="15">
      <c r="H318" s="126"/>
    </row>
    <row r="319" s="58" customFormat="1" ht="15">
      <c r="H319" s="126"/>
    </row>
    <row r="320" s="58" customFormat="1" ht="15">
      <c r="H320" s="126"/>
    </row>
    <row r="321" s="58" customFormat="1" ht="15">
      <c r="H321" s="126"/>
    </row>
    <row r="322" s="58" customFormat="1" ht="15">
      <c r="H322" s="126"/>
    </row>
    <row r="323" s="58" customFormat="1" ht="15">
      <c r="H323" s="126"/>
    </row>
    <row r="324" s="58" customFormat="1" ht="15">
      <c r="H324" s="126"/>
    </row>
  </sheetData>
  <sheetProtection/>
  <mergeCells count="8">
    <mergeCell ref="A1:N1"/>
    <mergeCell ref="A4:A5"/>
    <mergeCell ref="B4:B5"/>
    <mergeCell ref="E4:H4"/>
    <mergeCell ref="I4:K4"/>
    <mergeCell ref="A2:N2"/>
    <mergeCell ref="C4:C5"/>
    <mergeCell ref="D4:D5"/>
  </mergeCells>
  <printOptions horizontalCentered="1"/>
  <pageMargins left="0.1968503937007874" right="0.1968503937007874" top="0" bottom="0" header="0" footer="0"/>
  <pageSetup horizontalDpi="600" verticalDpi="600" orientation="landscape" paperSize="9" scale="61" r:id="rId2"/>
  <rowBreaks count="1" manualBreakCount="1">
    <brk id="95" max="13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61"/>
  <sheetViews>
    <sheetView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57" sqref="H57"/>
    </sheetView>
  </sheetViews>
  <sheetFormatPr defaultColWidth="9.00390625" defaultRowHeight="12.75"/>
  <cols>
    <col min="1" max="1" width="37.625" style="9" customWidth="1"/>
    <col min="2" max="2" width="14.75390625" style="9" customWidth="1"/>
    <col min="3" max="3" width="10.125" style="9" customWidth="1"/>
    <col min="4" max="4" width="9.875" style="9" customWidth="1"/>
    <col min="5" max="5" width="10.125" style="9" customWidth="1"/>
    <col min="6" max="6" width="10.875" style="9" customWidth="1"/>
    <col min="7" max="16384" width="9.125" style="9" customWidth="1"/>
  </cols>
  <sheetData>
    <row r="1" spans="1:6" ht="21.75" customHeight="1">
      <c r="A1" s="11" t="s">
        <v>118</v>
      </c>
      <c r="B1" s="3"/>
      <c r="C1" s="12"/>
      <c r="D1" s="12"/>
      <c r="E1" s="12"/>
      <c r="F1" s="12"/>
    </row>
    <row r="2" spans="1:6" ht="22.5" customHeight="1">
      <c r="A2" s="11" t="str">
        <f>зерноск!A2</f>
        <v>по состоянию на 27 ноября 2017 года</v>
      </c>
      <c r="B2" s="3"/>
      <c r="C2" s="12"/>
      <c r="D2" s="12"/>
      <c r="E2" s="12"/>
      <c r="F2" s="12"/>
    </row>
    <row r="3" spans="1:6" s="10" customFormat="1" ht="26.25" customHeight="1">
      <c r="A3" s="408" t="s">
        <v>1</v>
      </c>
      <c r="B3" s="399" t="s">
        <v>137</v>
      </c>
      <c r="C3" s="401" t="s">
        <v>119</v>
      </c>
      <c r="D3" s="399"/>
      <c r="E3" s="402"/>
      <c r="F3" s="402"/>
    </row>
    <row r="4" spans="1:6" s="10" customFormat="1" ht="57" customHeight="1">
      <c r="A4" s="414"/>
      <c r="B4" s="399"/>
      <c r="C4" s="33" t="s">
        <v>121</v>
      </c>
      <c r="D4" s="1" t="s">
        <v>109</v>
      </c>
      <c r="E4" s="1" t="s">
        <v>120</v>
      </c>
      <c r="F4" s="1" t="s">
        <v>103</v>
      </c>
    </row>
    <row r="5" spans="1:6" s="14" customFormat="1" ht="15.75">
      <c r="A5" s="254" t="s">
        <v>2</v>
      </c>
      <c r="B5" s="258">
        <v>45.681</v>
      </c>
      <c r="C5" s="181">
        <f>C6+C25+C36+C45+C53+C68+C75+C92</f>
        <v>40.933</v>
      </c>
      <c r="D5" s="40">
        <f>C5/B5*100</f>
        <v>89.60618200126967</v>
      </c>
      <c r="E5" s="23">
        <v>45.158</v>
      </c>
      <c r="F5" s="34">
        <f>C5-E5</f>
        <v>-4.225000000000001</v>
      </c>
    </row>
    <row r="6" spans="1:6" s="15" customFormat="1" ht="15.75">
      <c r="A6" s="255" t="s">
        <v>3</v>
      </c>
      <c r="B6" s="160">
        <v>14.17</v>
      </c>
      <c r="C6" s="182">
        <f>SUM(C7:C23)</f>
        <v>13.196</v>
      </c>
      <c r="D6" s="28">
        <f aca="true" t="shared" si="0" ref="D6:D71">C6/B6*100</f>
        <v>93.12632321806633</v>
      </c>
      <c r="E6" s="24">
        <v>16.37</v>
      </c>
      <c r="F6" s="35">
        <f>C6-E6</f>
        <v>-3.1740000000000013</v>
      </c>
    </row>
    <row r="7" spans="1:6" s="2" customFormat="1" ht="15" hidden="1">
      <c r="A7" s="256" t="s">
        <v>4</v>
      </c>
      <c r="B7" s="157">
        <v>999999999</v>
      </c>
      <c r="C7" s="183"/>
      <c r="D7" s="29">
        <f t="shared" si="0"/>
        <v>0</v>
      </c>
      <c r="E7" s="25"/>
      <c r="F7" s="36">
        <f aca="true" t="shared" si="1" ref="F7:F72">C7-E7</f>
        <v>0</v>
      </c>
    </row>
    <row r="8" spans="1:6" s="2" customFormat="1" ht="15">
      <c r="A8" s="256" t="s">
        <v>5</v>
      </c>
      <c r="B8" s="157">
        <v>2.02</v>
      </c>
      <c r="C8" s="183">
        <v>2.02</v>
      </c>
      <c r="D8" s="29">
        <f t="shared" si="0"/>
        <v>100</v>
      </c>
      <c r="E8" s="25">
        <v>1.76</v>
      </c>
      <c r="F8" s="36">
        <f t="shared" si="1"/>
        <v>0.26</v>
      </c>
    </row>
    <row r="9" spans="1:6" s="2" customFormat="1" ht="15" hidden="1">
      <c r="A9" s="256" t="s">
        <v>6</v>
      </c>
      <c r="B9" s="157"/>
      <c r="C9" s="183"/>
      <c r="D9" s="29" t="e">
        <f t="shared" si="0"/>
        <v>#DIV/0!</v>
      </c>
      <c r="E9" s="25"/>
      <c r="F9" s="36">
        <f t="shared" si="1"/>
        <v>0</v>
      </c>
    </row>
    <row r="10" spans="1:6" s="2" customFormat="1" ht="15" hidden="1">
      <c r="A10" s="256" t="s">
        <v>7</v>
      </c>
      <c r="B10" s="157"/>
      <c r="C10" s="183"/>
      <c r="D10" s="29" t="e">
        <f t="shared" si="0"/>
        <v>#DIV/0!</v>
      </c>
      <c r="E10" s="25"/>
      <c r="F10" s="36">
        <f t="shared" si="1"/>
        <v>0</v>
      </c>
    </row>
    <row r="11" spans="1:6" s="2" customFormat="1" ht="15" hidden="1">
      <c r="A11" s="256" t="s">
        <v>8</v>
      </c>
      <c r="B11" s="157"/>
      <c r="C11" s="183"/>
      <c r="D11" s="29" t="e">
        <f t="shared" si="0"/>
        <v>#DIV/0!</v>
      </c>
      <c r="E11" s="25">
        <v>0.1</v>
      </c>
      <c r="F11" s="36">
        <f t="shared" si="1"/>
        <v>-0.1</v>
      </c>
    </row>
    <row r="12" spans="1:6" s="2" customFormat="1" ht="15" hidden="1">
      <c r="A12" s="256" t="s">
        <v>9</v>
      </c>
      <c r="B12" s="157"/>
      <c r="C12" s="183"/>
      <c r="D12" s="29" t="e">
        <f t="shared" si="0"/>
        <v>#DIV/0!</v>
      </c>
      <c r="E12" s="25"/>
      <c r="F12" s="36">
        <f t="shared" si="1"/>
        <v>0</v>
      </c>
    </row>
    <row r="13" spans="1:6" s="2" customFormat="1" ht="15" hidden="1">
      <c r="A13" s="256" t="s">
        <v>10</v>
      </c>
      <c r="B13" s="157">
        <v>999999999</v>
      </c>
      <c r="C13" s="183"/>
      <c r="D13" s="29">
        <f t="shared" si="0"/>
        <v>0</v>
      </c>
      <c r="E13" s="25">
        <v>0.064</v>
      </c>
      <c r="F13" s="36">
        <f t="shared" si="1"/>
        <v>-0.064</v>
      </c>
    </row>
    <row r="14" spans="1:6" s="2" customFormat="1" ht="15" hidden="1">
      <c r="A14" s="256" t="s">
        <v>11</v>
      </c>
      <c r="B14" s="157"/>
      <c r="C14" s="183"/>
      <c r="D14" s="29" t="e">
        <f t="shared" si="0"/>
        <v>#DIV/0!</v>
      </c>
      <c r="E14" s="25"/>
      <c r="F14" s="36">
        <f t="shared" si="1"/>
        <v>0</v>
      </c>
    </row>
    <row r="15" spans="1:6" s="2" customFormat="1" ht="15" hidden="1">
      <c r="A15" s="256" t="s">
        <v>12</v>
      </c>
      <c r="B15" s="157"/>
      <c r="C15" s="183"/>
      <c r="D15" s="29" t="e">
        <f t="shared" si="0"/>
        <v>#DIV/0!</v>
      </c>
      <c r="E15" s="25"/>
      <c r="F15" s="36">
        <f t="shared" si="1"/>
        <v>0</v>
      </c>
    </row>
    <row r="16" spans="1:6" s="2" customFormat="1" ht="15" hidden="1">
      <c r="A16" s="256" t="s">
        <v>92</v>
      </c>
      <c r="B16" s="157">
        <v>999999999</v>
      </c>
      <c r="C16" s="183"/>
      <c r="D16" s="29">
        <f t="shared" si="0"/>
        <v>0</v>
      </c>
      <c r="E16" s="29"/>
      <c r="F16" s="39">
        <f t="shared" si="1"/>
        <v>0</v>
      </c>
    </row>
    <row r="17" spans="1:6" s="2" customFormat="1" ht="15" hidden="1">
      <c r="A17" s="256" t="s">
        <v>13</v>
      </c>
      <c r="B17" s="157"/>
      <c r="C17" s="183"/>
      <c r="D17" s="29" t="e">
        <f t="shared" si="0"/>
        <v>#DIV/0!</v>
      </c>
      <c r="E17" s="29"/>
      <c r="F17" s="39">
        <f t="shared" si="1"/>
        <v>0</v>
      </c>
    </row>
    <row r="18" spans="1:6" s="2" customFormat="1" ht="15" hidden="1">
      <c r="A18" s="256" t="s">
        <v>14</v>
      </c>
      <c r="B18" s="157"/>
      <c r="C18" s="183"/>
      <c r="D18" s="29" t="e">
        <f t="shared" si="0"/>
        <v>#DIV/0!</v>
      </c>
      <c r="E18" s="29"/>
      <c r="F18" s="39">
        <f t="shared" si="1"/>
        <v>0</v>
      </c>
    </row>
    <row r="19" spans="1:6" s="2" customFormat="1" ht="15">
      <c r="A19" s="256" t="s">
        <v>15</v>
      </c>
      <c r="B19" s="157">
        <v>5.071</v>
      </c>
      <c r="C19" s="183">
        <v>4.9</v>
      </c>
      <c r="D19" s="29">
        <f t="shared" si="0"/>
        <v>96.62788404653917</v>
      </c>
      <c r="E19" s="29">
        <v>4.936</v>
      </c>
      <c r="F19" s="39">
        <f t="shared" si="1"/>
        <v>-0.03599999999999959</v>
      </c>
    </row>
    <row r="20" spans="1:6" s="2" customFormat="1" ht="15" hidden="1">
      <c r="A20" s="256" t="s">
        <v>16</v>
      </c>
      <c r="B20" s="157"/>
      <c r="C20" s="183"/>
      <c r="D20" s="29" t="e">
        <f t="shared" si="0"/>
        <v>#DIV/0!</v>
      </c>
      <c r="E20" s="29"/>
      <c r="F20" s="39">
        <f t="shared" si="1"/>
        <v>0</v>
      </c>
    </row>
    <row r="21" spans="1:6" s="2" customFormat="1" ht="15">
      <c r="A21" s="256" t="s">
        <v>17</v>
      </c>
      <c r="B21" s="157">
        <v>4.401</v>
      </c>
      <c r="C21" s="183">
        <v>4.311</v>
      </c>
      <c r="D21" s="29">
        <f t="shared" si="0"/>
        <v>97.95501022494888</v>
      </c>
      <c r="E21" s="29">
        <v>6.76</v>
      </c>
      <c r="F21" s="39">
        <f t="shared" si="1"/>
        <v>-2.449</v>
      </c>
    </row>
    <row r="22" spans="1:6" s="2" customFormat="1" ht="15" hidden="1">
      <c r="A22" s="256" t="s">
        <v>18</v>
      </c>
      <c r="B22" s="157">
        <v>999999999</v>
      </c>
      <c r="C22" s="183"/>
      <c r="D22" s="29">
        <f t="shared" si="0"/>
        <v>0</v>
      </c>
      <c r="E22" s="29"/>
      <c r="F22" s="39">
        <f t="shared" si="1"/>
        <v>0</v>
      </c>
    </row>
    <row r="23" spans="1:6" s="2" customFormat="1" ht="15">
      <c r="A23" s="256" t="s">
        <v>19</v>
      </c>
      <c r="B23" s="157">
        <v>2.481</v>
      </c>
      <c r="C23" s="183">
        <v>1.965</v>
      </c>
      <c r="D23" s="29">
        <f t="shared" si="0"/>
        <v>79.2019347037485</v>
      </c>
      <c r="E23" s="29">
        <v>2.75</v>
      </c>
      <c r="F23" s="39">
        <f t="shared" si="1"/>
        <v>-0.7849999999999999</v>
      </c>
    </row>
    <row r="24" spans="1:6" s="2" customFormat="1" ht="15" hidden="1">
      <c r="A24" s="256"/>
      <c r="B24" s="157"/>
      <c r="C24" s="183"/>
      <c r="D24" s="29"/>
      <c r="E24" s="29"/>
      <c r="F24" s="39"/>
    </row>
    <row r="25" spans="1:6" s="15" customFormat="1" ht="15.75">
      <c r="A25" s="255" t="s">
        <v>20</v>
      </c>
      <c r="B25" s="160">
        <v>6.872</v>
      </c>
      <c r="C25" s="182">
        <f>SUM(C26:C35)-C29</f>
        <v>4.908</v>
      </c>
      <c r="D25" s="24">
        <f t="shared" si="0"/>
        <v>71.42025611175787</v>
      </c>
      <c r="E25" s="24">
        <v>6.75</v>
      </c>
      <c r="F25" s="35">
        <f t="shared" si="1"/>
        <v>-1.8419999999999996</v>
      </c>
    </row>
    <row r="26" spans="1:6" s="2" customFormat="1" ht="15" hidden="1">
      <c r="A26" s="256" t="s">
        <v>61</v>
      </c>
      <c r="B26" s="157"/>
      <c r="C26" s="183"/>
      <c r="D26" s="29" t="e">
        <f t="shared" si="0"/>
        <v>#DIV/0!</v>
      </c>
      <c r="E26" s="29"/>
      <c r="F26" s="39">
        <f t="shared" si="1"/>
        <v>0</v>
      </c>
    </row>
    <row r="27" spans="1:6" s="2" customFormat="1" ht="15" hidden="1">
      <c r="A27" s="256" t="s">
        <v>21</v>
      </c>
      <c r="B27" s="157"/>
      <c r="C27" s="183"/>
      <c r="D27" s="29" t="e">
        <f t="shared" si="0"/>
        <v>#DIV/0!</v>
      </c>
      <c r="E27" s="29"/>
      <c r="F27" s="39">
        <f t="shared" si="1"/>
        <v>0</v>
      </c>
    </row>
    <row r="28" spans="1:6" s="2" customFormat="1" ht="15" hidden="1">
      <c r="A28" s="256" t="s">
        <v>22</v>
      </c>
      <c r="B28" s="157"/>
      <c r="C28" s="183"/>
      <c r="D28" s="29" t="e">
        <f t="shared" si="0"/>
        <v>#DIV/0!</v>
      </c>
      <c r="E28" s="29"/>
      <c r="F28" s="39">
        <f t="shared" si="1"/>
        <v>0</v>
      </c>
    </row>
    <row r="29" spans="1:6" s="2" customFormat="1" ht="15" hidden="1">
      <c r="A29" s="256" t="s">
        <v>62</v>
      </c>
      <c r="B29" s="157"/>
      <c r="C29" s="183"/>
      <c r="D29" s="29" t="e">
        <f t="shared" si="0"/>
        <v>#DIV/0!</v>
      </c>
      <c r="E29" s="29"/>
      <c r="F29" s="39">
        <f t="shared" si="1"/>
        <v>0</v>
      </c>
    </row>
    <row r="30" spans="1:6" s="2" customFormat="1" ht="15">
      <c r="A30" s="256" t="s">
        <v>23</v>
      </c>
      <c r="B30" s="157">
        <v>5.333</v>
      </c>
      <c r="C30" s="183">
        <v>4.048</v>
      </c>
      <c r="D30" s="29">
        <f t="shared" si="0"/>
        <v>75.9047440465029</v>
      </c>
      <c r="E30" s="29">
        <v>5.35</v>
      </c>
      <c r="F30" s="39">
        <f t="shared" si="1"/>
        <v>-1.3019999999999996</v>
      </c>
    </row>
    <row r="31" spans="1:6" s="2" customFormat="1" ht="15" hidden="1">
      <c r="A31" s="256" t="s">
        <v>24</v>
      </c>
      <c r="B31" s="157">
        <v>999999999</v>
      </c>
      <c r="C31" s="183"/>
      <c r="D31" s="29">
        <f t="shared" si="0"/>
        <v>0</v>
      </c>
      <c r="E31" s="29"/>
      <c r="F31" s="39">
        <f t="shared" si="1"/>
        <v>0</v>
      </c>
    </row>
    <row r="32" spans="1:6" s="2" customFormat="1" ht="15" hidden="1">
      <c r="A32" s="256" t="s">
        <v>25</v>
      </c>
      <c r="B32" s="157"/>
      <c r="C32" s="183"/>
      <c r="D32" s="29" t="e">
        <f t="shared" si="0"/>
        <v>#DIV/0!</v>
      </c>
      <c r="E32" s="29"/>
      <c r="F32" s="39">
        <f t="shared" si="1"/>
        <v>0</v>
      </c>
    </row>
    <row r="33" spans="1:6" s="2" customFormat="1" ht="15" hidden="1">
      <c r="A33" s="256" t="s">
        <v>26</v>
      </c>
      <c r="B33" s="157"/>
      <c r="C33" s="183"/>
      <c r="D33" s="29" t="e">
        <f t="shared" si="0"/>
        <v>#DIV/0!</v>
      </c>
      <c r="E33" s="29"/>
      <c r="F33" s="39">
        <f t="shared" si="1"/>
        <v>0</v>
      </c>
    </row>
    <row r="34" spans="1:6" s="2" customFormat="1" ht="15">
      <c r="A34" s="256" t="s">
        <v>27</v>
      </c>
      <c r="B34" s="157">
        <v>1.4</v>
      </c>
      <c r="C34" s="183">
        <v>0.86</v>
      </c>
      <c r="D34" s="29">
        <f t="shared" si="0"/>
        <v>61.42857142857143</v>
      </c>
      <c r="E34" s="29">
        <v>1.4</v>
      </c>
      <c r="F34" s="39">
        <f t="shared" si="1"/>
        <v>-0.5399999999999999</v>
      </c>
    </row>
    <row r="35" spans="1:6" s="2" customFormat="1" ht="15" hidden="1">
      <c r="A35" s="256" t="s">
        <v>28</v>
      </c>
      <c r="B35" s="157">
        <v>999999999</v>
      </c>
      <c r="C35" s="183"/>
      <c r="D35" s="29">
        <f t="shared" si="0"/>
        <v>0</v>
      </c>
      <c r="E35" s="29"/>
      <c r="F35" s="39">
        <f t="shared" si="1"/>
        <v>0</v>
      </c>
    </row>
    <row r="36" spans="1:6" s="15" customFormat="1" ht="15.75" hidden="1">
      <c r="A36" s="255" t="s">
        <v>93</v>
      </c>
      <c r="B36" s="160"/>
      <c r="C36" s="182">
        <f>SUM(C37:C44)</f>
        <v>0</v>
      </c>
      <c r="D36" s="24" t="e">
        <f t="shared" si="0"/>
        <v>#DIV/0!</v>
      </c>
      <c r="E36" s="24">
        <f>SUM(E37:E44)</f>
        <v>0</v>
      </c>
      <c r="F36" s="35">
        <f t="shared" si="1"/>
        <v>0</v>
      </c>
    </row>
    <row r="37" spans="1:6" s="21" customFormat="1" ht="15" hidden="1">
      <c r="A37" s="256" t="s">
        <v>63</v>
      </c>
      <c r="B37" s="157"/>
      <c r="C37" s="183"/>
      <c r="D37" s="25" t="e">
        <f t="shared" si="0"/>
        <v>#DIV/0!</v>
      </c>
      <c r="E37" s="25"/>
      <c r="F37" s="36">
        <f t="shared" si="1"/>
        <v>0</v>
      </c>
    </row>
    <row r="38" spans="1:9" s="2" customFormat="1" ht="15" hidden="1">
      <c r="A38" s="256" t="s">
        <v>67</v>
      </c>
      <c r="B38" s="157"/>
      <c r="C38" s="183"/>
      <c r="D38" s="25" t="e">
        <f t="shared" si="0"/>
        <v>#DIV/0!</v>
      </c>
      <c r="E38" s="25"/>
      <c r="F38" s="36">
        <f t="shared" si="1"/>
        <v>0</v>
      </c>
      <c r="I38" s="154"/>
    </row>
    <row r="39" spans="1:9" s="2" customFormat="1" ht="15" hidden="1">
      <c r="A39" s="256" t="s">
        <v>101</v>
      </c>
      <c r="B39" s="157"/>
      <c r="C39" s="183"/>
      <c r="D39" s="25"/>
      <c r="E39" s="25"/>
      <c r="F39" s="36"/>
      <c r="I39" s="154"/>
    </row>
    <row r="40" spans="1:6" s="2" customFormat="1" ht="15" hidden="1">
      <c r="A40" s="256" t="s">
        <v>30</v>
      </c>
      <c r="B40" s="157"/>
      <c r="C40" s="183"/>
      <c r="D40" s="25" t="e">
        <f t="shared" si="0"/>
        <v>#DIV/0!</v>
      </c>
      <c r="E40" s="25"/>
      <c r="F40" s="36">
        <f t="shared" si="1"/>
        <v>0</v>
      </c>
    </row>
    <row r="41" spans="1:6" s="2" customFormat="1" ht="15" hidden="1">
      <c r="A41" s="256" t="s">
        <v>31</v>
      </c>
      <c r="B41" s="157"/>
      <c r="C41" s="183"/>
      <c r="D41" s="25" t="e">
        <f t="shared" si="0"/>
        <v>#DIV/0!</v>
      </c>
      <c r="E41" s="144"/>
      <c r="F41" s="36">
        <f t="shared" si="1"/>
        <v>0</v>
      </c>
    </row>
    <row r="42" spans="1:6" s="2" customFormat="1" ht="15" hidden="1">
      <c r="A42" s="256" t="s">
        <v>32</v>
      </c>
      <c r="B42" s="157"/>
      <c r="C42" s="183"/>
      <c r="D42" s="25" t="e">
        <f t="shared" si="0"/>
        <v>#DIV/0!</v>
      </c>
      <c r="E42" s="25"/>
      <c r="F42" s="39">
        <f t="shared" si="1"/>
        <v>0</v>
      </c>
    </row>
    <row r="43" spans="1:6" s="2" customFormat="1" ht="15" hidden="1">
      <c r="A43" s="256" t="s">
        <v>33</v>
      </c>
      <c r="B43" s="157"/>
      <c r="C43" s="183"/>
      <c r="D43" s="25" t="e">
        <f t="shared" si="0"/>
        <v>#DIV/0!</v>
      </c>
      <c r="E43" s="25"/>
      <c r="F43" s="36">
        <f t="shared" si="1"/>
        <v>0</v>
      </c>
    </row>
    <row r="44" spans="1:6" s="2" customFormat="1" ht="15" hidden="1">
      <c r="A44" s="256" t="s">
        <v>102</v>
      </c>
      <c r="B44" s="157"/>
      <c r="C44" s="183"/>
      <c r="D44" s="25"/>
      <c r="E44" s="25"/>
      <c r="F44" s="36"/>
    </row>
    <row r="45" spans="1:6" s="15" customFormat="1" ht="15.75" hidden="1">
      <c r="A45" s="255" t="s">
        <v>98</v>
      </c>
      <c r="B45" s="160"/>
      <c r="C45" s="185">
        <f>SUM(C46:C52)</f>
        <v>0</v>
      </c>
      <c r="D45" s="28" t="e">
        <f t="shared" si="0"/>
        <v>#DIV/0!</v>
      </c>
      <c r="E45" s="24">
        <v>0</v>
      </c>
      <c r="F45" s="35">
        <f t="shared" si="1"/>
        <v>0</v>
      </c>
    </row>
    <row r="46" spans="1:6" s="2" customFormat="1" ht="15" hidden="1">
      <c r="A46" s="256" t="s">
        <v>64</v>
      </c>
      <c r="B46" s="157"/>
      <c r="C46" s="183"/>
      <c r="D46" s="25" t="e">
        <f t="shared" si="0"/>
        <v>#DIV/0!</v>
      </c>
      <c r="E46" s="25"/>
      <c r="F46" s="36">
        <f t="shared" si="1"/>
        <v>0</v>
      </c>
    </row>
    <row r="47" spans="1:6" s="2" customFormat="1" ht="15" hidden="1">
      <c r="A47" s="256" t="s">
        <v>65</v>
      </c>
      <c r="B47" s="157"/>
      <c r="C47" s="183"/>
      <c r="D47" s="25" t="e">
        <f t="shared" si="0"/>
        <v>#DIV/0!</v>
      </c>
      <c r="E47" s="25"/>
      <c r="F47" s="36">
        <f t="shared" si="1"/>
        <v>0</v>
      </c>
    </row>
    <row r="48" spans="1:6" s="2" customFormat="1" ht="15" hidden="1">
      <c r="A48" s="256" t="s">
        <v>66</v>
      </c>
      <c r="B48" s="157"/>
      <c r="C48" s="183"/>
      <c r="D48" s="25" t="e">
        <f t="shared" si="0"/>
        <v>#DIV/0!</v>
      </c>
      <c r="E48" s="25"/>
      <c r="F48" s="36">
        <f t="shared" si="1"/>
        <v>0</v>
      </c>
    </row>
    <row r="49" spans="1:6" s="2" customFormat="1" ht="15" hidden="1">
      <c r="A49" s="256" t="s">
        <v>29</v>
      </c>
      <c r="B49" s="157"/>
      <c r="C49" s="183"/>
      <c r="D49" s="25" t="e">
        <f t="shared" si="0"/>
        <v>#DIV/0!</v>
      </c>
      <c r="E49" s="25"/>
      <c r="F49" s="36">
        <f t="shared" si="1"/>
        <v>0</v>
      </c>
    </row>
    <row r="50" spans="1:6" s="2" customFormat="1" ht="15" hidden="1">
      <c r="A50" s="256" t="s">
        <v>68</v>
      </c>
      <c r="B50" s="157"/>
      <c r="C50" s="183"/>
      <c r="D50" s="25" t="e">
        <f t="shared" si="0"/>
        <v>#DIV/0!</v>
      </c>
      <c r="E50" s="25"/>
      <c r="F50" s="36">
        <f t="shared" si="1"/>
        <v>0</v>
      </c>
    </row>
    <row r="51" spans="1:6" s="2" customFormat="1" ht="15" hidden="1">
      <c r="A51" s="256" t="s">
        <v>69</v>
      </c>
      <c r="B51" s="157"/>
      <c r="C51" s="183"/>
      <c r="D51" s="25" t="e">
        <f t="shared" si="0"/>
        <v>#DIV/0!</v>
      </c>
      <c r="E51" s="25"/>
      <c r="F51" s="36">
        <f t="shared" si="1"/>
        <v>0</v>
      </c>
    </row>
    <row r="52" spans="1:6" s="2" customFormat="1" ht="15" hidden="1">
      <c r="A52" s="256" t="s">
        <v>95</v>
      </c>
      <c r="B52" s="157"/>
      <c r="C52" s="183"/>
      <c r="D52" s="25" t="e">
        <f t="shared" si="0"/>
        <v>#DIV/0!</v>
      </c>
      <c r="E52" s="25"/>
      <c r="F52" s="36">
        <f t="shared" si="1"/>
        <v>0</v>
      </c>
    </row>
    <row r="53" spans="1:6" s="15" customFormat="1" ht="15.75">
      <c r="A53" s="195" t="s">
        <v>34</v>
      </c>
      <c r="B53" s="160">
        <v>8.092</v>
      </c>
      <c r="C53" s="186">
        <f>SUM(C54:C67)</f>
        <v>7.202000000000001</v>
      </c>
      <c r="D53" s="24">
        <f t="shared" si="0"/>
        <v>89.00148294611962</v>
      </c>
      <c r="E53" s="24">
        <v>8.112</v>
      </c>
      <c r="F53" s="35">
        <f t="shared" si="1"/>
        <v>-0.9099999999999993</v>
      </c>
    </row>
    <row r="54" spans="1:6" s="21" customFormat="1" ht="15" hidden="1">
      <c r="A54" s="197" t="s">
        <v>70</v>
      </c>
      <c r="B54" s="157"/>
      <c r="C54" s="187"/>
      <c r="D54" s="25" t="e">
        <f t="shared" si="0"/>
        <v>#DIV/0!</v>
      </c>
      <c r="E54" s="25"/>
      <c r="F54" s="39">
        <f t="shared" si="1"/>
        <v>0</v>
      </c>
    </row>
    <row r="55" spans="1:6" s="2" customFormat="1" ht="15" hidden="1">
      <c r="A55" s="197" t="s">
        <v>71</v>
      </c>
      <c r="B55" s="157"/>
      <c r="C55" s="187"/>
      <c r="D55" s="25" t="e">
        <f t="shared" si="0"/>
        <v>#DIV/0!</v>
      </c>
      <c r="E55" s="25"/>
      <c r="F55" s="39">
        <f t="shared" si="1"/>
        <v>0</v>
      </c>
    </row>
    <row r="56" spans="1:6" s="2" customFormat="1" ht="15" hidden="1">
      <c r="A56" s="197" t="s">
        <v>72</v>
      </c>
      <c r="B56" s="157"/>
      <c r="C56" s="187"/>
      <c r="D56" s="25" t="e">
        <f t="shared" si="0"/>
        <v>#DIV/0!</v>
      </c>
      <c r="E56" s="25"/>
      <c r="F56" s="39">
        <f t="shared" si="1"/>
        <v>0</v>
      </c>
    </row>
    <row r="57" spans="1:6" s="2" customFormat="1" ht="15">
      <c r="A57" s="197" t="s">
        <v>73</v>
      </c>
      <c r="B57" s="157">
        <v>1.103</v>
      </c>
      <c r="C57" s="187">
        <v>1.1</v>
      </c>
      <c r="D57" s="25">
        <f t="shared" si="0"/>
        <v>99.72801450589303</v>
      </c>
      <c r="E57" s="25">
        <v>1.3</v>
      </c>
      <c r="F57" s="39">
        <f t="shared" si="1"/>
        <v>-0.19999999999999996</v>
      </c>
    </row>
    <row r="58" spans="1:6" s="2" customFormat="1" ht="15">
      <c r="A58" s="197" t="s">
        <v>74</v>
      </c>
      <c r="B58" s="157">
        <v>4.547</v>
      </c>
      <c r="C58" s="187">
        <v>4.059</v>
      </c>
      <c r="D58" s="25">
        <f t="shared" si="0"/>
        <v>89.26764899934024</v>
      </c>
      <c r="E58" s="25">
        <v>4.4</v>
      </c>
      <c r="F58" s="39">
        <f t="shared" si="1"/>
        <v>-0.3410000000000002</v>
      </c>
    </row>
    <row r="59" spans="1:6" s="2" customFormat="1" ht="15" hidden="1">
      <c r="A59" s="197" t="s">
        <v>35</v>
      </c>
      <c r="B59" s="157"/>
      <c r="C59" s="187"/>
      <c r="D59" s="25" t="e">
        <f t="shared" si="0"/>
        <v>#DIV/0!</v>
      </c>
      <c r="E59" s="25"/>
      <c r="F59" s="39">
        <f t="shared" si="1"/>
        <v>0</v>
      </c>
    </row>
    <row r="60" spans="1:6" s="2" customFormat="1" ht="15" hidden="1">
      <c r="A60" s="197" t="s">
        <v>94</v>
      </c>
      <c r="B60" s="157"/>
      <c r="C60" s="187"/>
      <c r="D60" s="25" t="e">
        <f>C60/B60*100</f>
        <v>#DIV/0!</v>
      </c>
      <c r="E60" s="25"/>
      <c r="F60" s="39">
        <f>C60-E60</f>
        <v>0</v>
      </c>
    </row>
    <row r="61" spans="1:6" s="2" customFormat="1" ht="15" hidden="1">
      <c r="A61" s="197" t="s">
        <v>36</v>
      </c>
      <c r="B61" s="157">
        <v>0.104</v>
      </c>
      <c r="C61" s="187"/>
      <c r="D61" s="25">
        <f t="shared" si="0"/>
        <v>0</v>
      </c>
      <c r="E61" s="25">
        <v>0.2</v>
      </c>
      <c r="F61" s="39">
        <f t="shared" si="1"/>
        <v>-0.2</v>
      </c>
    </row>
    <row r="62" spans="1:6" s="2" customFormat="1" ht="15">
      <c r="A62" s="197" t="s">
        <v>75</v>
      </c>
      <c r="B62" s="157">
        <v>2.338</v>
      </c>
      <c r="C62" s="187">
        <v>2.043</v>
      </c>
      <c r="D62" s="25">
        <f t="shared" si="0"/>
        <v>87.38237810094098</v>
      </c>
      <c r="E62" s="25">
        <v>2.2</v>
      </c>
      <c r="F62" s="39">
        <f t="shared" si="1"/>
        <v>-0.15700000000000003</v>
      </c>
    </row>
    <row r="63" spans="1:6" s="2" customFormat="1" ht="15" hidden="1">
      <c r="A63" s="197" t="s">
        <v>37</v>
      </c>
      <c r="B63" s="157"/>
      <c r="C63" s="187"/>
      <c r="D63" s="25" t="e">
        <f t="shared" si="0"/>
        <v>#DIV/0!</v>
      </c>
      <c r="E63" s="25"/>
      <c r="F63" s="39">
        <f t="shared" si="1"/>
        <v>0</v>
      </c>
    </row>
    <row r="64" spans="1:6" s="2" customFormat="1" ht="15" hidden="1">
      <c r="A64" s="197" t="s">
        <v>38</v>
      </c>
      <c r="B64" s="157"/>
      <c r="C64" s="187"/>
      <c r="D64" s="25" t="e">
        <f t="shared" si="0"/>
        <v>#DIV/0!</v>
      </c>
      <c r="E64" s="25"/>
      <c r="F64" s="39">
        <f t="shared" si="1"/>
        <v>0</v>
      </c>
    </row>
    <row r="65" spans="1:6" s="2" customFormat="1" ht="15" hidden="1">
      <c r="A65" s="256" t="s">
        <v>39</v>
      </c>
      <c r="B65" s="157"/>
      <c r="C65" s="187"/>
      <c r="D65" s="25" t="e">
        <f t="shared" si="0"/>
        <v>#DIV/0!</v>
      </c>
      <c r="E65" s="25"/>
      <c r="F65" s="39">
        <f t="shared" si="1"/>
        <v>0</v>
      </c>
    </row>
    <row r="66" spans="1:6" s="2" customFormat="1" ht="15" hidden="1">
      <c r="A66" s="256" t="s">
        <v>40</v>
      </c>
      <c r="B66" s="157"/>
      <c r="C66" s="183"/>
      <c r="D66" s="25" t="e">
        <f t="shared" si="0"/>
        <v>#DIV/0!</v>
      </c>
      <c r="E66" s="25"/>
      <c r="F66" s="39">
        <f t="shared" si="1"/>
        <v>0</v>
      </c>
    </row>
    <row r="67" spans="1:6" s="2" customFormat="1" ht="15" hidden="1">
      <c r="A67" s="197" t="s">
        <v>41</v>
      </c>
      <c r="B67" s="157"/>
      <c r="C67" s="187"/>
      <c r="D67" s="25" t="e">
        <f t="shared" si="0"/>
        <v>#DIV/0!</v>
      </c>
      <c r="E67" s="25"/>
      <c r="F67" s="39">
        <f t="shared" si="1"/>
        <v>0</v>
      </c>
    </row>
    <row r="68" spans="1:6" s="15" customFormat="1" ht="15.75">
      <c r="A68" s="195" t="s">
        <v>76</v>
      </c>
      <c r="B68" s="160">
        <v>5.823</v>
      </c>
      <c r="C68" s="186">
        <f>SUM(C69:C74)-C72-C73</f>
        <v>5.823</v>
      </c>
      <c r="D68" s="24">
        <f t="shared" si="0"/>
        <v>100</v>
      </c>
      <c r="E68" s="24">
        <v>2.1</v>
      </c>
      <c r="F68" s="119">
        <f t="shared" si="1"/>
        <v>3.7230000000000003</v>
      </c>
    </row>
    <row r="69" spans="1:6" s="2" customFormat="1" ht="15">
      <c r="A69" s="197" t="s">
        <v>77</v>
      </c>
      <c r="B69" s="157">
        <v>5.823</v>
      </c>
      <c r="C69" s="187">
        <v>5.823</v>
      </c>
      <c r="D69" s="25">
        <f t="shared" si="0"/>
        <v>100</v>
      </c>
      <c r="E69" s="25">
        <v>2.1</v>
      </c>
      <c r="F69" s="155">
        <f t="shared" si="1"/>
        <v>3.7230000000000003</v>
      </c>
    </row>
    <row r="70" spans="1:6" s="2" customFormat="1" ht="15.75" hidden="1">
      <c r="A70" s="197" t="s">
        <v>42</v>
      </c>
      <c r="B70" s="157"/>
      <c r="C70" s="187"/>
      <c r="D70" s="25" t="e">
        <f t="shared" si="0"/>
        <v>#DIV/0!</v>
      </c>
      <c r="E70" s="25"/>
      <c r="F70" s="35">
        <f t="shared" si="1"/>
        <v>0</v>
      </c>
    </row>
    <row r="71" spans="1:6" s="2" customFormat="1" ht="15.75" hidden="1">
      <c r="A71" s="197" t="s">
        <v>43</v>
      </c>
      <c r="B71" s="157"/>
      <c r="C71" s="187"/>
      <c r="D71" s="25" t="e">
        <f t="shared" si="0"/>
        <v>#DIV/0!</v>
      </c>
      <c r="E71" s="25"/>
      <c r="F71" s="35">
        <f t="shared" si="1"/>
        <v>0</v>
      </c>
    </row>
    <row r="72" spans="1:6" s="2" customFormat="1" ht="15.75" hidden="1">
      <c r="A72" s="197" t="s">
        <v>78</v>
      </c>
      <c r="B72" s="157"/>
      <c r="C72" s="187"/>
      <c r="D72" s="25" t="e">
        <f aca="true" t="shared" si="2" ref="D72:D102">C72/B72*100</f>
        <v>#DIV/0!</v>
      </c>
      <c r="E72" s="25"/>
      <c r="F72" s="35">
        <f t="shared" si="1"/>
        <v>0</v>
      </c>
    </row>
    <row r="73" spans="1:6" s="2" customFormat="1" ht="15.75" hidden="1">
      <c r="A73" s="197" t="s">
        <v>79</v>
      </c>
      <c r="B73" s="157"/>
      <c r="C73" s="187"/>
      <c r="D73" s="25" t="e">
        <f t="shared" si="2"/>
        <v>#DIV/0!</v>
      </c>
      <c r="E73" s="25"/>
      <c r="F73" s="35">
        <f aca="true" t="shared" si="3" ref="F73:F102">C73-E73</f>
        <v>0</v>
      </c>
    </row>
    <row r="74" spans="1:6" s="2" customFormat="1" ht="15.75" hidden="1">
      <c r="A74" s="197" t="s">
        <v>44</v>
      </c>
      <c r="B74" s="157"/>
      <c r="C74" s="187"/>
      <c r="D74" s="25" t="e">
        <f t="shared" si="2"/>
        <v>#DIV/0!</v>
      </c>
      <c r="E74" s="25"/>
      <c r="F74" s="35">
        <f t="shared" si="3"/>
        <v>0</v>
      </c>
    </row>
    <row r="75" spans="1:6" s="15" customFormat="1" ht="15.75">
      <c r="A75" s="195" t="s">
        <v>45</v>
      </c>
      <c r="B75" s="160">
        <v>10.724</v>
      </c>
      <c r="C75" s="186">
        <f>SUM(C76:C91)-C82-C83-C91</f>
        <v>9.803999999999998</v>
      </c>
      <c r="D75" s="24">
        <f t="shared" si="2"/>
        <v>91.42111152555015</v>
      </c>
      <c r="E75" s="24">
        <v>11.826</v>
      </c>
      <c r="F75" s="118">
        <f t="shared" si="3"/>
        <v>-2.022000000000002</v>
      </c>
    </row>
    <row r="76" spans="1:6" s="2" customFormat="1" ht="15.75" hidden="1">
      <c r="A76" s="197" t="s">
        <v>80</v>
      </c>
      <c r="B76" s="157"/>
      <c r="C76" s="187"/>
      <c r="D76" s="25" t="e">
        <f t="shared" si="2"/>
        <v>#DIV/0!</v>
      </c>
      <c r="E76" s="25"/>
      <c r="F76" s="35">
        <f t="shared" si="3"/>
        <v>0</v>
      </c>
    </row>
    <row r="77" spans="1:6" s="2" customFormat="1" ht="15.75" hidden="1">
      <c r="A77" s="197" t="s">
        <v>81</v>
      </c>
      <c r="B77" s="157"/>
      <c r="C77" s="187"/>
      <c r="D77" s="25" t="e">
        <f t="shared" si="2"/>
        <v>#DIV/0!</v>
      </c>
      <c r="E77" s="25"/>
      <c r="F77" s="35">
        <f t="shared" si="3"/>
        <v>0</v>
      </c>
    </row>
    <row r="78" spans="1:6" s="2" customFormat="1" ht="15.75" hidden="1">
      <c r="A78" s="197" t="s">
        <v>82</v>
      </c>
      <c r="B78" s="157"/>
      <c r="C78" s="187"/>
      <c r="D78" s="25" t="e">
        <f t="shared" si="2"/>
        <v>#DIV/0!</v>
      </c>
      <c r="E78" s="25"/>
      <c r="F78" s="35">
        <f t="shared" si="3"/>
        <v>0</v>
      </c>
    </row>
    <row r="79" spans="1:6" s="2" customFormat="1" ht="15.75" hidden="1">
      <c r="A79" s="197" t="s">
        <v>83</v>
      </c>
      <c r="B79" s="157"/>
      <c r="C79" s="187"/>
      <c r="D79" s="25" t="e">
        <f t="shared" si="2"/>
        <v>#DIV/0!</v>
      </c>
      <c r="E79" s="25"/>
      <c r="F79" s="35">
        <f t="shared" si="3"/>
        <v>0</v>
      </c>
    </row>
    <row r="80" spans="1:6" s="2" customFormat="1" ht="15">
      <c r="A80" s="197" t="s">
        <v>46</v>
      </c>
      <c r="B80" s="157">
        <v>3.59</v>
      </c>
      <c r="C80" s="187">
        <v>3.09</v>
      </c>
      <c r="D80" s="25">
        <f t="shared" si="2"/>
        <v>86.0724233983287</v>
      </c>
      <c r="E80" s="25">
        <v>3.881</v>
      </c>
      <c r="F80" s="155">
        <f t="shared" si="3"/>
        <v>-0.7909999999999999</v>
      </c>
    </row>
    <row r="81" spans="1:6" s="2" customFormat="1" ht="15.75" hidden="1">
      <c r="A81" s="197" t="s">
        <v>47</v>
      </c>
      <c r="B81" s="157"/>
      <c r="C81" s="187"/>
      <c r="D81" s="25" t="e">
        <f t="shared" si="2"/>
        <v>#DIV/0!</v>
      </c>
      <c r="E81" s="25"/>
      <c r="F81" s="35">
        <f t="shared" si="3"/>
        <v>0</v>
      </c>
    </row>
    <row r="82" spans="1:6" s="2" customFormat="1" ht="15.75" hidden="1">
      <c r="A82" s="197" t="s">
        <v>84</v>
      </c>
      <c r="B82" s="157"/>
      <c r="C82" s="187"/>
      <c r="D82" s="25" t="e">
        <f t="shared" si="2"/>
        <v>#DIV/0!</v>
      </c>
      <c r="E82" s="25"/>
      <c r="F82" s="35">
        <f t="shared" si="3"/>
        <v>0</v>
      </c>
    </row>
    <row r="83" spans="1:6" s="2" customFormat="1" ht="15.75" hidden="1">
      <c r="A83" s="197" t="s">
        <v>85</v>
      </c>
      <c r="B83" s="157"/>
      <c r="C83" s="187"/>
      <c r="D83" s="25" t="e">
        <f t="shared" si="2"/>
        <v>#DIV/0!</v>
      </c>
      <c r="E83" s="25"/>
      <c r="F83" s="35">
        <f t="shared" si="3"/>
        <v>0</v>
      </c>
    </row>
    <row r="84" spans="1:6" s="2" customFormat="1" ht="15.75" hidden="1">
      <c r="A84" s="197" t="s">
        <v>48</v>
      </c>
      <c r="B84" s="157"/>
      <c r="C84" s="187"/>
      <c r="D84" s="25" t="e">
        <f t="shared" si="2"/>
        <v>#DIV/0!</v>
      </c>
      <c r="E84" s="25"/>
      <c r="F84" s="35">
        <f t="shared" si="3"/>
        <v>0</v>
      </c>
    </row>
    <row r="85" spans="1:6" s="2" customFormat="1" ht="15.75" hidden="1">
      <c r="A85" s="197" t="s">
        <v>86</v>
      </c>
      <c r="B85" s="157"/>
      <c r="C85" s="187"/>
      <c r="D85" s="25" t="e">
        <f t="shared" si="2"/>
        <v>#DIV/0!</v>
      </c>
      <c r="E85" s="25"/>
      <c r="F85" s="35">
        <f t="shared" si="3"/>
        <v>0</v>
      </c>
    </row>
    <row r="86" spans="1:6" s="2" customFormat="1" ht="15.75" hidden="1">
      <c r="A86" s="197" t="s">
        <v>49</v>
      </c>
      <c r="B86" s="157"/>
      <c r="C86" s="187"/>
      <c r="D86" s="25" t="e">
        <f t="shared" si="2"/>
        <v>#DIV/0!</v>
      </c>
      <c r="E86" s="25"/>
      <c r="F86" s="35">
        <f t="shared" si="3"/>
        <v>0</v>
      </c>
    </row>
    <row r="87" spans="1:6" s="2" customFormat="1" ht="15" hidden="1">
      <c r="A87" s="197" t="s">
        <v>50</v>
      </c>
      <c r="B87" s="157">
        <v>999999999</v>
      </c>
      <c r="C87" s="187"/>
      <c r="D87" s="25">
        <f t="shared" si="2"/>
        <v>0</v>
      </c>
      <c r="E87" s="25">
        <v>0.326</v>
      </c>
      <c r="F87" s="155">
        <f t="shared" si="3"/>
        <v>-0.326</v>
      </c>
    </row>
    <row r="88" spans="1:6" s="2" customFormat="1" ht="15">
      <c r="A88" s="197" t="s">
        <v>51</v>
      </c>
      <c r="B88" s="157">
        <v>5.845</v>
      </c>
      <c r="C88" s="187">
        <v>5.845</v>
      </c>
      <c r="D88" s="25">
        <f t="shared" si="2"/>
        <v>100</v>
      </c>
      <c r="E88" s="25">
        <v>6.219</v>
      </c>
      <c r="F88" s="155">
        <f t="shared" si="3"/>
        <v>-0.37400000000000055</v>
      </c>
    </row>
    <row r="89" spans="1:6" s="2" customFormat="1" ht="15">
      <c r="A89" s="257" t="s">
        <v>52</v>
      </c>
      <c r="B89" s="259">
        <v>1.031</v>
      </c>
      <c r="C89" s="188">
        <v>0.869</v>
      </c>
      <c r="D89" s="94">
        <f t="shared" si="2"/>
        <v>84.2870999030068</v>
      </c>
      <c r="E89" s="94">
        <v>1.4</v>
      </c>
      <c r="F89" s="253">
        <f>C89-E89</f>
        <v>-0.5309999999999999</v>
      </c>
    </row>
    <row r="90" spans="1:6" s="2" customFormat="1" ht="15.75" hidden="1">
      <c r="A90" s="248" t="s">
        <v>97</v>
      </c>
      <c r="B90" s="250"/>
      <c r="C90" s="249"/>
      <c r="D90" s="251" t="e">
        <f t="shared" si="2"/>
        <v>#DIV/0!</v>
      </c>
      <c r="E90" s="251"/>
      <c r="F90" s="252">
        <f t="shared" si="3"/>
        <v>0</v>
      </c>
    </row>
    <row r="91" spans="1:6" s="2" customFormat="1" ht="15.75" hidden="1">
      <c r="A91" s="156" t="s">
        <v>87</v>
      </c>
      <c r="B91" s="157"/>
      <c r="C91" s="158"/>
      <c r="D91" s="25" t="e">
        <f t="shared" si="2"/>
        <v>#DIV/0!</v>
      </c>
      <c r="E91" s="25"/>
      <c r="F91" s="35">
        <f t="shared" si="3"/>
        <v>0</v>
      </c>
    </row>
    <row r="92" spans="1:6" s="15" customFormat="1" ht="15.75" hidden="1">
      <c r="A92" s="159" t="s">
        <v>53</v>
      </c>
      <c r="B92" s="160"/>
      <c r="C92" s="161">
        <f>SUM(C93:C102)-C98</f>
        <v>0</v>
      </c>
      <c r="D92" s="24" t="e">
        <f t="shared" si="2"/>
        <v>#DIV/0!</v>
      </c>
      <c r="E92" s="24"/>
      <c r="F92" s="35">
        <f t="shared" si="3"/>
        <v>0</v>
      </c>
    </row>
    <row r="93" spans="1:6" s="2" customFormat="1" ht="15.75" hidden="1">
      <c r="A93" s="156" t="s">
        <v>88</v>
      </c>
      <c r="B93" s="157"/>
      <c r="C93" s="158"/>
      <c r="D93" s="25" t="e">
        <f t="shared" si="2"/>
        <v>#DIV/0!</v>
      </c>
      <c r="E93" s="25"/>
      <c r="F93" s="35">
        <f t="shared" si="3"/>
        <v>0</v>
      </c>
    </row>
    <row r="94" spans="1:6" s="2" customFormat="1" ht="15.75" hidden="1">
      <c r="A94" s="156" t="s">
        <v>54</v>
      </c>
      <c r="B94" s="157"/>
      <c r="C94" s="158"/>
      <c r="D94" s="25" t="e">
        <f t="shared" si="2"/>
        <v>#DIV/0!</v>
      </c>
      <c r="E94" s="25"/>
      <c r="F94" s="35">
        <f t="shared" si="3"/>
        <v>0</v>
      </c>
    </row>
    <row r="95" spans="1:6" s="2" customFormat="1" ht="15.75" hidden="1">
      <c r="A95" s="156" t="s">
        <v>55</v>
      </c>
      <c r="B95" s="157"/>
      <c r="C95" s="158"/>
      <c r="D95" s="25" t="e">
        <f t="shared" si="2"/>
        <v>#DIV/0!</v>
      </c>
      <c r="E95" s="25"/>
      <c r="F95" s="35">
        <f t="shared" si="3"/>
        <v>0</v>
      </c>
    </row>
    <row r="96" spans="1:6" s="2" customFormat="1" ht="15.75" hidden="1">
      <c r="A96" s="156" t="s">
        <v>56</v>
      </c>
      <c r="B96" s="157"/>
      <c r="C96" s="158"/>
      <c r="D96" s="25" t="e">
        <f t="shared" si="2"/>
        <v>#DIV/0!</v>
      </c>
      <c r="E96" s="25"/>
      <c r="F96" s="35">
        <f t="shared" si="3"/>
        <v>0</v>
      </c>
    </row>
    <row r="97" spans="1:6" s="2" customFormat="1" ht="15.75" hidden="1">
      <c r="A97" s="156" t="s">
        <v>57</v>
      </c>
      <c r="B97" s="157"/>
      <c r="C97" s="158"/>
      <c r="D97" s="25" t="e">
        <f t="shared" si="2"/>
        <v>#DIV/0!</v>
      </c>
      <c r="E97" s="25"/>
      <c r="F97" s="35">
        <f t="shared" si="3"/>
        <v>0</v>
      </c>
    </row>
    <row r="98" spans="1:6" s="2" customFormat="1" ht="15.75" hidden="1">
      <c r="A98" s="156" t="s">
        <v>89</v>
      </c>
      <c r="B98" s="157"/>
      <c r="C98" s="158"/>
      <c r="D98" s="25" t="e">
        <f t="shared" si="2"/>
        <v>#DIV/0!</v>
      </c>
      <c r="E98" s="25"/>
      <c r="F98" s="35">
        <f t="shared" si="3"/>
        <v>0</v>
      </c>
    </row>
    <row r="99" spans="1:6" s="2" customFormat="1" ht="15.75" hidden="1">
      <c r="A99" s="156" t="s">
        <v>58</v>
      </c>
      <c r="B99" s="157"/>
      <c r="C99" s="158"/>
      <c r="D99" s="25" t="e">
        <f t="shared" si="2"/>
        <v>#DIV/0!</v>
      </c>
      <c r="E99" s="25"/>
      <c r="F99" s="35">
        <f t="shared" si="3"/>
        <v>0</v>
      </c>
    </row>
    <row r="100" spans="1:6" s="2" customFormat="1" ht="15.75" hidden="1">
      <c r="A100" s="156" t="s">
        <v>59</v>
      </c>
      <c r="B100" s="157"/>
      <c r="C100" s="158"/>
      <c r="D100" s="25" t="e">
        <f t="shared" si="2"/>
        <v>#DIV/0!</v>
      </c>
      <c r="E100" s="25"/>
      <c r="F100" s="35">
        <f t="shared" si="3"/>
        <v>0</v>
      </c>
    </row>
    <row r="101" spans="1:6" s="2" customFormat="1" ht="15.75" hidden="1">
      <c r="A101" s="156" t="s">
        <v>90</v>
      </c>
      <c r="B101" s="157"/>
      <c r="C101" s="158"/>
      <c r="D101" s="25" t="e">
        <f t="shared" si="2"/>
        <v>#DIV/0!</v>
      </c>
      <c r="E101" s="25"/>
      <c r="F101" s="35">
        <f t="shared" si="3"/>
        <v>0</v>
      </c>
    </row>
    <row r="102" spans="1:6" s="2" customFormat="1" ht="15.75" hidden="1">
      <c r="A102" s="156" t="s">
        <v>91</v>
      </c>
      <c r="B102" s="157"/>
      <c r="C102" s="158"/>
      <c r="D102" s="25" t="e">
        <f t="shared" si="2"/>
        <v>#DIV/0!</v>
      </c>
      <c r="E102" s="25"/>
      <c r="F102" s="35">
        <f t="shared" si="3"/>
        <v>0</v>
      </c>
    </row>
    <row r="103" spans="1:2" s="5" customFormat="1" ht="15" hidden="1">
      <c r="A103" s="4"/>
      <c r="B103" s="4"/>
    </row>
    <row r="104" spans="1:2" s="5" customFormat="1" ht="15">
      <c r="A104" s="4"/>
      <c r="B104" s="4"/>
    </row>
    <row r="105" spans="1:2" s="5" customFormat="1" ht="15">
      <c r="A105" s="4"/>
      <c r="B105" s="4"/>
    </row>
    <row r="106" spans="1:2" s="5" customFormat="1" ht="15">
      <c r="A106" s="4"/>
      <c r="B106" s="4"/>
    </row>
    <row r="107" spans="1:2" s="5" customFormat="1" ht="15">
      <c r="A107" s="4"/>
      <c r="B107" s="4"/>
    </row>
    <row r="108" spans="1:2" s="5" customFormat="1" ht="15">
      <c r="A108" s="4"/>
      <c r="B108" s="4"/>
    </row>
    <row r="109" spans="1:2" s="5" customFormat="1" ht="15">
      <c r="A109" s="4"/>
      <c r="B109" s="4"/>
    </row>
    <row r="110" spans="1:2" s="5" customFormat="1" ht="15">
      <c r="A110" s="4"/>
      <c r="B110" s="4"/>
    </row>
    <row r="111" spans="1:2" s="5" customFormat="1" ht="15">
      <c r="A111" s="4"/>
      <c r="B111" s="4"/>
    </row>
    <row r="112" spans="1:2" s="7" customFormat="1" ht="15">
      <c r="A112" s="4"/>
      <c r="B112" s="4"/>
    </row>
    <row r="113" spans="1:2" s="7" customFormat="1" ht="15">
      <c r="A113" s="4"/>
      <c r="B113" s="4"/>
    </row>
    <row r="114" spans="1:2" s="7" customFormat="1" ht="15">
      <c r="A114" s="4"/>
      <c r="B114" s="4"/>
    </row>
    <row r="115" spans="1:2" s="7" customFormat="1" ht="15">
      <c r="A115" s="4"/>
      <c r="B115" s="4"/>
    </row>
    <row r="116" spans="1:2" s="7" customFormat="1" ht="15">
      <c r="A116" s="4"/>
      <c r="B116" s="4"/>
    </row>
    <row r="117" spans="1:2" s="7" customFormat="1" ht="15">
      <c r="A117" s="4"/>
      <c r="B117" s="4"/>
    </row>
    <row r="118" spans="1:2" s="7" customFormat="1" ht="15">
      <c r="A118" s="4"/>
      <c r="B118" s="4"/>
    </row>
    <row r="119" spans="1:2" s="7" customFormat="1" ht="15">
      <c r="A119" s="4"/>
      <c r="B119" s="4"/>
    </row>
    <row r="120" spans="1:2" s="7" customFormat="1" ht="15">
      <c r="A120" s="4"/>
      <c r="B120" s="4"/>
    </row>
    <row r="121" spans="1:2" s="7" customFormat="1" ht="15">
      <c r="A121" s="4"/>
      <c r="B121" s="4"/>
    </row>
    <row r="122" spans="1:2" s="7" customFormat="1" ht="15">
      <c r="A122" s="4"/>
      <c r="B122" s="4"/>
    </row>
    <row r="123" spans="1:2" s="7" customFormat="1" ht="15">
      <c r="A123" s="4"/>
      <c r="B123" s="4"/>
    </row>
    <row r="124" spans="1:2" s="7" customFormat="1" ht="15">
      <c r="A124" s="4"/>
      <c r="B124" s="4"/>
    </row>
    <row r="125" spans="1:2" s="7" customFormat="1" ht="15">
      <c r="A125" s="4"/>
      <c r="B125" s="4"/>
    </row>
    <row r="126" spans="1:2" s="7" customFormat="1" ht="15">
      <c r="A126" s="4"/>
      <c r="B126" s="4"/>
    </row>
    <row r="127" spans="1:2" s="7" customFormat="1" ht="15">
      <c r="A127" s="4"/>
      <c r="B127" s="4"/>
    </row>
    <row r="128" spans="1:2" s="7" customFormat="1" ht="15">
      <c r="A128" s="4"/>
      <c r="B128" s="4"/>
    </row>
    <row r="129" spans="1:2" s="7" customFormat="1" ht="15">
      <c r="A129" s="4"/>
      <c r="B129" s="4"/>
    </row>
    <row r="130" spans="1:2" s="7" customFormat="1" ht="15">
      <c r="A130" s="4"/>
      <c r="B130" s="4"/>
    </row>
    <row r="131" spans="1:2" s="7" customFormat="1" ht="15">
      <c r="A131" s="4"/>
      <c r="B131" s="4"/>
    </row>
    <row r="132" spans="1:2" s="7" customFormat="1" ht="15">
      <c r="A132" s="4"/>
      <c r="B132" s="4"/>
    </row>
    <row r="133" spans="1:2" s="7" customFormat="1" ht="15">
      <c r="A133" s="4"/>
      <c r="B133" s="4"/>
    </row>
    <row r="134" spans="1:2" s="7" customFormat="1" ht="15">
      <c r="A134" s="4"/>
      <c r="B134" s="4"/>
    </row>
    <row r="135" spans="1:2" s="7" customFormat="1" ht="15">
      <c r="A135" s="4"/>
      <c r="B135" s="4"/>
    </row>
    <row r="136" spans="1:2" s="7" customFormat="1" ht="15">
      <c r="A136" s="4"/>
      <c r="B136" s="4"/>
    </row>
    <row r="137" spans="1:2" s="7" customFormat="1" ht="15">
      <c r="A137" s="4"/>
      <c r="B137" s="4"/>
    </row>
    <row r="138" spans="1:2" s="7" customFormat="1" ht="15">
      <c r="A138" s="4"/>
      <c r="B138" s="4"/>
    </row>
    <row r="139" spans="1:2" s="7" customFormat="1" ht="15">
      <c r="A139" s="4"/>
      <c r="B139" s="4"/>
    </row>
    <row r="140" spans="1:2" s="7" customFormat="1" ht="15">
      <c r="A140" s="4"/>
      <c r="B140" s="4"/>
    </row>
    <row r="141" spans="1:2" s="8" customFormat="1" ht="15">
      <c r="A141" s="6"/>
      <c r="B141" s="6"/>
    </row>
    <row r="142" spans="1:2" s="8" customFormat="1" ht="15">
      <c r="A142" s="6"/>
      <c r="B142" s="6"/>
    </row>
    <row r="143" spans="1:2" s="8" customFormat="1" ht="15">
      <c r="A143" s="6"/>
      <c r="B143" s="6"/>
    </row>
    <row r="144" spans="1:2" s="8" customFormat="1" ht="15">
      <c r="A144" s="6"/>
      <c r="B144" s="6"/>
    </row>
    <row r="145" spans="1:4" s="8" customFormat="1" ht="15">
      <c r="A145" s="6"/>
      <c r="B145" s="404"/>
      <c r="C145" s="404"/>
      <c r="D145" s="404"/>
    </row>
    <row r="146" spans="1:2" s="8" customFormat="1" ht="15.75">
      <c r="A146" s="19"/>
      <c r="B146" s="6"/>
    </row>
    <row r="147" spans="1:4" s="8" customFormat="1" ht="15">
      <c r="A147" s="6"/>
      <c r="B147" s="404"/>
      <c r="C147" s="404"/>
      <c r="D147" s="404"/>
    </row>
    <row r="148" spans="1:2" s="8" customFormat="1" ht="15">
      <c r="A148" s="6"/>
      <c r="B148" s="6"/>
    </row>
    <row r="149" spans="1:2" s="8" customFormat="1" ht="15">
      <c r="A149" s="6"/>
      <c r="B149" s="6"/>
    </row>
    <row r="150" spans="1:2" s="8" customFormat="1" ht="15">
      <c r="A150" s="6"/>
      <c r="B150" s="6"/>
    </row>
    <row r="151" spans="1:2" s="8" customFormat="1" ht="15">
      <c r="A151" s="6"/>
      <c r="B151" s="6"/>
    </row>
    <row r="152" spans="1:2" s="8" customFormat="1" ht="15">
      <c r="A152" s="6"/>
      <c r="B152" s="6"/>
    </row>
    <row r="153" spans="1:2" s="8" customFormat="1" ht="15">
      <c r="A153" s="6"/>
      <c r="B153" s="6"/>
    </row>
    <row r="154" spans="1:2" s="8" customFormat="1" ht="15">
      <c r="A154" s="6"/>
      <c r="B154" s="6"/>
    </row>
    <row r="155" spans="1:2" s="8" customFormat="1" ht="15">
      <c r="A155" s="6"/>
      <c r="B155" s="6"/>
    </row>
    <row r="156" spans="1:2" s="8" customFormat="1" ht="15">
      <c r="A156" s="6"/>
      <c r="B156" s="6"/>
    </row>
    <row r="157" spans="1:2" s="8" customFormat="1" ht="15">
      <c r="A157" s="6"/>
      <c r="B157" s="6"/>
    </row>
    <row r="158" spans="1:2" s="8" customFormat="1" ht="15">
      <c r="A158" s="6"/>
      <c r="B158" s="6"/>
    </row>
    <row r="159" spans="1:2" s="8" customFormat="1" ht="15">
      <c r="A159" s="6"/>
      <c r="B159" s="6"/>
    </row>
    <row r="160" spans="1:2" s="8" customFormat="1" ht="15">
      <c r="A160" s="6"/>
      <c r="B160" s="6"/>
    </row>
    <row r="161" spans="1:2" s="8" customFormat="1" ht="15">
      <c r="A161" s="6"/>
      <c r="B161" s="6"/>
    </row>
    <row r="162" spans="1:2" s="8" customFormat="1" ht="15">
      <c r="A162" s="6"/>
      <c r="B162" s="6"/>
    </row>
    <row r="163" spans="1:2" s="8" customFormat="1" ht="15">
      <c r="A163" s="6"/>
      <c r="B163" s="6"/>
    </row>
    <row r="164" spans="1:2" s="8" customFormat="1" ht="15">
      <c r="A164" s="6"/>
      <c r="B164" s="6"/>
    </row>
    <row r="165" spans="1:2" s="8" customFormat="1" ht="15">
      <c r="A165" s="6"/>
      <c r="B165" s="6"/>
    </row>
    <row r="166" spans="1:2" s="8" customFormat="1" ht="15">
      <c r="A166" s="6"/>
      <c r="B166" s="6"/>
    </row>
    <row r="167" spans="1:2" s="8" customFormat="1" ht="15">
      <c r="A167" s="6"/>
      <c r="B167" s="6"/>
    </row>
    <row r="168" spans="1:2" s="8" customFormat="1" ht="15">
      <c r="A168" s="6"/>
      <c r="B168" s="6"/>
    </row>
    <row r="169" spans="1:2" s="8" customFormat="1" ht="15">
      <c r="A169" s="6"/>
      <c r="B169" s="6"/>
    </row>
    <row r="170" spans="1:2" s="8" customFormat="1" ht="15">
      <c r="A170" s="6"/>
      <c r="B170" s="6"/>
    </row>
    <row r="171" spans="1:2" s="8" customFormat="1" ht="15">
      <c r="A171" s="6"/>
      <c r="B171" s="6"/>
    </row>
    <row r="172" spans="1:2" s="8" customFormat="1" ht="15">
      <c r="A172" s="6"/>
      <c r="B172" s="6"/>
    </row>
    <row r="173" spans="1:2" s="8" customFormat="1" ht="15">
      <c r="A173" s="6"/>
      <c r="B173" s="6"/>
    </row>
    <row r="174" spans="1:2" s="8" customFormat="1" ht="15">
      <c r="A174" s="6"/>
      <c r="B174" s="6"/>
    </row>
    <row r="175" spans="1:2" s="8" customFormat="1" ht="15">
      <c r="A175" s="6"/>
      <c r="B175" s="6"/>
    </row>
    <row r="176" spans="1:2" s="8" customFormat="1" ht="15">
      <c r="A176" s="6"/>
      <c r="B176" s="6"/>
    </row>
    <row r="177" spans="1:2" s="8" customFormat="1" ht="15">
      <c r="A177" s="6"/>
      <c r="B177" s="6"/>
    </row>
    <row r="178" spans="1:2" s="8" customFormat="1" ht="15">
      <c r="A178" s="6"/>
      <c r="B178" s="6"/>
    </row>
    <row r="179" spans="1:2" s="8" customFormat="1" ht="15">
      <c r="A179" s="6"/>
      <c r="B179" s="6"/>
    </row>
    <row r="180" spans="1:2" s="8" customFormat="1" ht="15">
      <c r="A180" s="6"/>
      <c r="B180" s="6"/>
    </row>
    <row r="181" spans="1:2" s="8" customFormat="1" ht="15">
      <c r="A181" s="6"/>
      <c r="B181" s="6"/>
    </row>
    <row r="182" spans="1:2" s="8" customFormat="1" ht="15">
      <c r="A182" s="6"/>
      <c r="B182" s="6"/>
    </row>
    <row r="183" spans="1:2" s="8" customFormat="1" ht="15">
      <c r="A183" s="6"/>
      <c r="B183" s="6"/>
    </row>
    <row r="184" spans="1:2" s="8" customFormat="1" ht="15">
      <c r="A184" s="6"/>
      <c r="B184" s="6"/>
    </row>
    <row r="185" spans="1:2" s="8" customFormat="1" ht="15">
      <c r="A185" s="6"/>
      <c r="B185" s="6"/>
    </row>
    <row r="186" spans="1:2" s="8" customFormat="1" ht="15">
      <c r="A186" s="6"/>
      <c r="B186" s="6"/>
    </row>
    <row r="187" spans="1:2" s="8" customFormat="1" ht="15">
      <c r="A187" s="6"/>
      <c r="B187" s="6"/>
    </row>
    <row r="188" spans="1:2" s="10" customFormat="1" ht="15">
      <c r="A188" s="20"/>
      <c r="B188" s="20"/>
    </row>
    <row r="189" spans="1:2" s="10" customFormat="1" ht="15">
      <c r="A189" s="20"/>
      <c r="B189" s="20"/>
    </row>
    <row r="190" spans="1:2" s="10" customFormat="1" ht="15">
      <c r="A190" s="20"/>
      <c r="B190" s="20"/>
    </row>
    <row r="191" spans="1:2" s="10" customFormat="1" ht="15">
      <c r="A191" s="20"/>
      <c r="B191" s="20"/>
    </row>
    <row r="192" spans="1:2" s="10" customFormat="1" ht="15">
      <c r="A192" s="20"/>
      <c r="B192" s="20"/>
    </row>
    <row r="193" spans="1:2" s="10" customFormat="1" ht="15">
      <c r="A193" s="20"/>
      <c r="B193" s="20"/>
    </row>
    <row r="194" spans="1:2" s="10" customFormat="1" ht="15">
      <c r="A194" s="20"/>
      <c r="B194" s="20"/>
    </row>
    <row r="195" spans="1:2" s="10" customFormat="1" ht="15">
      <c r="A195" s="20"/>
      <c r="B195" s="20"/>
    </row>
    <row r="196" spans="1:2" s="10" customFormat="1" ht="15">
      <c r="A196" s="20"/>
      <c r="B196" s="20"/>
    </row>
    <row r="197" spans="1:2" s="10" customFormat="1" ht="15">
      <c r="A197" s="20"/>
      <c r="B197" s="20"/>
    </row>
    <row r="198" spans="1:2" s="10" customFormat="1" ht="15">
      <c r="A198" s="20"/>
      <c r="B198" s="20"/>
    </row>
    <row r="199" spans="1:2" s="10" customFormat="1" ht="15">
      <c r="A199" s="20"/>
      <c r="B199" s="20"/>
    </row>
    <row r="200" spans="1:2" s="10" customFormat="1" ht="15">
      <c r="A200" s="20"/>
      <c r="B200" s="20"/>
    </row>
    <row r="201" spans="1:2" s="10" customFormat="1" ht="15">
      <c r="A201" s="20"/>
      <c r="B201" s="20"/>
    </row>
    <row r="202" spans="1:2" s="10" customFormat="1" ht="15">
      <c r="A202" s="20"/>
      <c r="B202" s="20"/>
    </row>
    <row r="203" spans="1:2" s="10" customFormat="1" ht="15">
      <c r="A203" s="20"/>
      <c r="B203" s="20"/>
    </row>
    <row r="204" spans="1:2" s="10" customFormat="1" ht="15">
      <c r="A204" s="20"/>
      <c r="B204" s="20"/>
    </row>
    <row r="205" spans="1:2" s="10" customFormat="1" ht="15">
      <c r="A205" s="20"/>
      <c r="B205" s="20"/>
    </row>
    <row r="206" spans="1:2" s="10" customFormat="1" ht="15">
      <c r="A206" s="20"/>
      <c r="B206" s="20"/>
    </row>
    <row r="207" spans="1:2" s="10" customFormat="1" ht="15">
      <c r="A207" s="20"/>
      <c r="B207" s="20"/>
    </row>
    <row r="208" spans="1:2" s="10" customFormat="1" ht="15">
      <c r="A208" s="20"/>
      <c r="B208" s="20"/>
    </row>
    <row r="209" spans="1:2" s="10" customFormat="1" ht="15">
      <c r="A209" s="20"/>
      <c r="B209" s="20"/>
    </row>
    <row r="210" spans="1:2" s="10" customFormat="1" ht="15">
      <c r="A210" s="20"/>
      <c r="B210" s="20"/>
    </row>
    <row r="211" spans="1:2" s="10" customFormat="1" ht="15">
      <c r="A211" s="20"/>
      <c r="B211" s="20"/>
    </row>
    <row r="212" spans="1:2" s="10" customFormat="1" ht="15">
      <c r="A212" s="20"/>
      <c r="B212" s="20"/>
    </row>
    <row r="213" spans="1:2" s="10" customFormat="1" ht="15">
      <c r="A213" s="20"/>
      <c r="B213" s="20"/>
    </row>
    <row r="214" spans="1:2" s="10" customFormat="1" ht="15">
      <c r="A214" s="20"/>
      <c r="B214" s="20"/>
    </row>
    <row r="215" spans="1:2" s="10" customFormat="1" ht="15">
      <c r="A215" s="20"/>
      <c r="B215" s="20"/>
    </row>
    <row r="216" spans="1:2" s="10" customFormat="1" ht="15">
      <c r="A216" s="20"/>
      <c r="B216" s="20"/>
    </row>
    <row r="217" spans="1:2" s="10" customFormat="1" ht="15">
      <c r="A217" s="20"/>
      <c r="B217" s="20"/>
    </row>
    <row r="218" spans="1:2" s="10" customFormat="1" ht="15">
      <c r="A218" s="20"/>
      <c r="B218" s="20"/>
    </row>
    <row r="219" spans="1:2" s="10" customFormat="1" ht="15">
      <c r="A219" s="20"/>
      <c r="B219" s="20"/>
    </row>
    <row r="220" spans="1:2" s="10" customFormat="1" ht="15">
      <c r="A220" s="20"/>
      <c r="B220" s="20"/>
    </row>
    <row r="221" spans="1:2" s="10" customFormat="1" ht="15">
      <c r="A221" s="20"/>
      <c r="B221" s="20"/>
    </row>
    <row r="222" spans="1:2" s="10" customFormat="1" ht="15">
      <c r="A222" s="20"/>
      <c r="B222" s="20"/>
    </row>
    <row r="223" spans="1:2" s="10" customFormat="1" ht="15">
      <c r="A223" s="20"/>
      <c r="B223" s="20"/>
    </row>
    <row r="224" spans="1:2" s="10" customFormat="1" ht="0.75" customHeight="1">
      <c r="A224" s="20"/>
      <c r="B224" s="20"/>
    </row>
    <row r="225" spans="1:2" s="10" customFormat="1" ht="15">
      <c r="A225" s="20"/>
      <c r="B225" s="20"/>
    </row>
    <row r="226" spans="1:2" s="10" customFormat="1" ht="15">
      <c r="A226" s="20"/>
      <c r="B226" s="20"/>
    </row>
    <row r="227" spans="1:2" s="10" customFormat="1" ht="15">
      <c r="A227" s="20"/>
      <c r="B227" s="20"/>
    </row>
    <row r="228" spans="1:2" s="10" customFormat="1" ht="15">
      <c r="A228" s="20"/>
      <c r="B228" s="20"/>
    </row>
    <row r="229" spans="1:2" s="10" customFormat="1" ht="15">
      <c r="A229" s="20"/>
      <c r="B229" s="20"/>
    </row>
    <row r="230" spans="1:2" s="10" customFormat="1" ht="15">
      <c r="A230" s="20"/>
      <c r="B230" s="20"/>
    </row>
    <row r="231" spans="1:2" s="10" customFormat="1" ht="15">
      <c r="A231" s="20"/>
      <c r="B231" s="20"/>
    </row>
    <row r="232" spans="1:2" s="10" customFormat="1" ht="15">
      <c r="A232" s="20"/>
      <c r="B232" s="20"/>
    </row>
    <row r="233" spans="1:2" s="10" customFormat="1" ht="15">
      <c r="A233" s="20"/>
      <c r="B233" s="20"/>
    </row>
    <row r="234" spans="1:2" s="10" customFormat="1" ht="15">
      <c r="A234" s="20"/>
      <c r="B234" s="20"/>
    </row>
    <row r="235" spans="1:2" s="10" customFormat="1" ht="15">
      <c r="A235" s="20"/>
      <c r="B235" s="20"/>
    </row>
    <row r="236" spans="1:2" s="10" customFormat="1" ht="15">
      <c r="A236" s="20"/>
      <c r="B236" s="20"/>
    </row>
    <row r="237" spans="1:2" s="10" customFormat="1" ht="15">
      <c r="A237" s="20"/>
      <c r="B237" s="20"/>
    </row>
    <row r="238" spans="1:2" s="10" customFormat="1" ht="15">
      <c r="A238" s="20"/>
      <c r="B238" s="20"/>
    </row>
    <row r="239" spans="1:2" s="10" customFormat="1" ht="15">
      <c r="A239" s="20"/>
      <c r="B239" s="20"/>
    </row>
    <row r="240" spans="1:2" s="10" customFormat="1" ht="15">
      <c r="A240" s="20"/>
      <c r="B240" s="20"/>
    </row>
    <row r="241" spans="1:2" s="10" customFormat="1" ht="15">
      <c r="A241" s="20"/>
      <c r="B241" s="20"/>
    </row>
    <row r="242" spans="1:2" s="10" customFormat="1" ht="15">
      <c r="A242" s="20"/>
      <c r="B242" s="20"/>
    </row>
    <row r="243" spans="1:2" s="10" customFormat="1" ht="15">
      <c r="A243" s="20"/>
      <c r="B243" s="20"/>
    </row>
    <row r="244" spans="1:2" s="10" customFormat="1" ht="15">
      <c r="A244" s="20"/>
      <c r="B244" s="20"/>
    </row>
    <row r="245" spans="1:2" s="10" customFormat="1" ht="15">
      <c r="A245" s="20"/>
      <c r="B245" s="20"/>
    </row>
    <row r="246" spans="1:2" s="10" customFormat="1" ht="15">
      <c r="A246" s="20"/>
      <c r="B246" s="20"/>
    </row>
    <row r="247" spans="1:2" s="10" customFormat="1" ht="15">
      <c r="A247" s="20"/>
      <c r="B247" s="20"/>
    </row>
    <row r="248" spans="1:2" s="10" customFormat="1" ht="15">
      <c r="A248" s="20"/>
      <c r="B248" s="20"/>
    </row>
    <row r="249" spans="1:2" s="10" customFormat="1" ht="15">
      <c r="A249" s="20"/>
      <c r="B249" s="20"/>
    </row>
    <row r="250" spans="1:2" s="10" customFormat="1" ht="15">
      <c r="A250" s="20"/>
      <c r="B250" s="20"/>
    </row>
    <row r="251" spans="1:2" s="10" customFormat="1" ht="15">
      <c r="A251" s="20"/>
      <c r="B251" s="20"/>
    </row>
    <row r="252" spans="1:2" s="10" customFormat="1" ht="15">
      <c r="A252" s="20"/>
      <c r="B252" s="20"/>
    </row>
    <row r="253" spans="1:2" s="10" customFormat="1" ht="15">
      <c r="A253" s="20"/>
      <c r="B253" s="20"/>
    </row>
    <row r="254" spans="1:2" s="10" customFormat="1" ht="15">
      <c r="A254" s="20"/>
      <c r="B254" s="20"/>
    </row>
    <row r="255" spans="1:2" s="10" customFormat="1" ht="15">
      <c r="A255" s="20"/>
      <c r="B255" s="20"/>
    </row>
    <row r="256" spans="1:2" s="10" customFormat="1" ht="15">
      <c r="A256" s="20"/>
      <c r="B256" s="20"/>
    </row>
    <row r="257" spans="1:2" s="10" customFormat="1" ht="15">
      <c r="A257" s="20"/>
      <c r="B257" s="20"/>
    </row>
    <row r="258" spans="1:2" s="10" customFormat="1" ht="15">
      <c r="A258" s="20"/>
      <c r="B258" s="20"/>
    </row>
    <row r="259" spans="1:2" s="10" customFormat="1" ht="15">
      <c r="A259" s="20"/>
      <c r="B259" s="20"/>
    </row>
    <row r="260" spans="1:2" s="10" customFormat="1" ht="15">
      <c r="A260" s="20"/>
      <c r="B260" s="20"/>
    </row>
    <row r="261" spans="1:2" s="10" customFormat="1" ht="15">
      <c r="A261" s="20"/>
      <c r="B261" s="20"/>
    </row>
    <row r="262" s="10" customFormat="1" ht="15"/>
    <row r="263" s="10" customFormat="1" ht="15"/>
    <row r="264" s="10" customFormat="1" ht="15"/>
    <row r="265" s="10" customFormat="1" ht="15"/>
    <row r="266" s="10" customFormat="1" ht="15"/>
    <row r="267" s="10" customFormat="1" ht="15"/>
    <row r="268" s="10" customFormat="1" ht="15"/>
    <row r="269" s="10" customFormat="1" ht="15"/>
    <row r="270" s="10" customFormat="1" ht="15"/>
    <row r="271" s="10" customFormat="1" ht="15"/>
    <row r="272" s="10" customFormat="1" ht="15"/>
    <row r="273" s="10" customFormat="1" ht="15"/>
    <row r="274" s="10" customFormat="1" ht="15"/>
    <row r="275" s="10" customFormat="1" ht="15"/>
    <row r="276" s="10" customFormat="1" ht="15"/>
    <row r="277" s="10" customFormat="1" ht="15"/>
    <row r="278" s="10" customFormat="1" ht="15"/>
    <row r="279" s="10" customFormat="1" ht="15"/>
    <row r="280" s="10" customFormat="1" ht="15"/>
    <row r="281" s="10" customFormat="1" ht="15"/>
    <row r="282" s="10" customFormat="1" ht="15"/>
    <row r="283" s="10" customFormat="1" ht="15"/>
    <row r="284" s="10" customFormat="1" ht="15"/>
    <row r="285" s="10" customFormat="1" ht="15"/>
    <row r="286" s="10" customFormat="1" ht="15"/>
    <row r="287" s="10" customFormat="1" ht="15"/>
    <row r="288" s="10" customFormat="1" ht="15"/>
    <row r="289" s="10" customFormat="1" ht="15"/>
    <row r="290" s="10" customFormat="1" ht="15"/>
    <row r="291" s="10" customFormat="1" ht="15"/>
    <row r="292" s="10" customFormat="1" ht="15"/>
    <row r="293" s="10" customFormat="1" ht="15"/>
    <row r="294" s="10" customFormat="1" ht="15"/>
    <row r="295" s="10" customFormat="1" ht="15"/>
    <row r="296" s="10" customFormat="1" ht="15"/>
    <row r="297" s="10" customFormat="1" ht="15"/>
    <row r="298" s="10" customFormat="1" ht="15"/>
    <row r="299" s="10" customFormat="1" ht="15"/>
    <row r="300" s="10" customFormat="1" ht="15"/>
    <row r="301" s="10" customFormat="1" ht="15"/>
    <row r="302" s="10" customFormat="1" ht="15"/>
    <row r="303" s="10" customFormat="1" ht="15"/>
    <row r="304" s="10" customFormat="1" ht="15"/>
    <row r="305" s="10" customFormat="1" ht="15"/>
    <row r="306" s="10" customFormat="1" ht="15"/>
    <row r="307" s="10" customFormat="1" ht="15"/>
    <row r="308" s="10" customFormat="1" ht="15"/>
    <row r="309" s="10" customFormat="1" ht="15"/>
    <row r="310" s="10" customFormat="1" ht="15"/>
    <row r="311" s="10" customFormat="1" ht="15"/>
    <row r="312" s="10" customFormat="1" ht="15"/>
    <row r="313" s="10" customFormat="1" ht="15"/>
    <row r="314" s="10" customFormat="1" ht="15"/>
    <row r="315" s="10" customFormat="1" ht="15"/>
    <row r="316" s="10" customFormat="1" ht="15"/>
    <row r="317" s="10" customFormat="1" ht="15"/>
    <row r="318" s="10" customFormat="1" ht="15"/>
    <row r="319" s="10" customFormat="1" ht="15"/>
    <row r="320" s="10" customFormat="1" ht="15"/>
    <row r="321" s="10" customFormat="1" ht="15"/>
    <row r="322" s="10" customFormat="1" ht="15"/>
    <row r="323" s="10" customFormat="1" ht="15"/>
    <row r="324" s="10" customFormat="1" ht="15"/>
    <row r="325" s="10" customFormat="1" ht="15"/>
    <row r="326" s="10" customFormat="1" ht="15"/>
    <row r="327" s="10" customFormat="1" ht="15"/>
    <row r="328" s="10" customFormat="1" ht="15"/>
    <row r="329" s="10" customFormat="1" ht="15"/>
    <row r="330" s="10" customFormat="1" ht="15"/>
    <row r="331" s="10" customFormat="1" ht="15"/>
    <row r="332" s="10" customFormat="1" ht="15"/>
    <row r="333" s="10" customFormat="1" ht="15"/>
    <row r="334" s="10" customFormat="1" ht="15"/>
    <row r="335" s="10" customFormat="1" ht="15"/>
    <row r="336" s="10" customFormat="1" ht="15"/>
    <row r="337" s="10" customFormat="1" ht="15"/>
    <row r="338" s="10" customFormat="1" ht="15"/>
    <row r="339" s="10" customFormat="1" ht="15"/>
    <row r="340" s="10" customFormat="1" ht="15"/>
    <row r="341" s="10" customFormat="1" ht="15"/>
    <row r="342" s="10" customFormat="1" ht="15"/>
    <row r="343" s="10" customFormat="1" ht="15"/>
    <row r="344" s="10" customFormat="1" ht="15"/>
    <row r="345" s="10" customFormat="1" ht="15"/>
    <row r="346" s="10" customFormat="1" ht="15"/>
    <row r="347" s="10" customFormat="1" ht="15"/>
    <row r="348" s="10" customFormat="1" ht="15"/>
    <row r="349" s="10" customFormat="1" ht="15"/>
    <row r="350" s="10" customFormat="1" ht="15"/>
    <row r="351" s="10" customFormat="1" ht="15"/>
    <row r="352" s="10" customFormat="1" ht="15"/>
    <row r="353" s="10" customFormat="1" ht="15"/>
    <row r="354" s="10" customFormat="1" ht="15"/>
    <row r="355" s="10" customFormat="1" ht="15"/>
    <row r="356" s="10" customFormat="1" ht="15"/>
    <row r="357" s="10" customFormat="1" ht="15"/>
    <row r="358" s="10" customFormat="1" ht="15"/>
    <row r="359" s="10" customFormat="1" ht="15"/>
    <row r="360" s="10" customFormat="1" ht="15"/>
    <row r="361" s="10" customFormat="1" ht="15"/>
    <row r="362" s="10" customFormat="1" ht="15"/>
    <row r="363" s="10" customFormat="1" ht="15"/>
    <row r="364" s="10" customFormat="1" ht="15"/>
    <row r="365" s="10" customFormat="1" ht="15"/>
    <row r="366" s="10" customFormat="1" ht="15"/>
    <row r="367" s="10" customFormat="1" ht="15"/>
    <row r="368" s="10" customFormat="1" ht="15"/>
    <row r="369" s="10" customFormat="1" ht="15"/>
    <row r="370" s="10" customFormat="1" ht="15"/>
    <row r="371" s="10" customFormat="1" ht="15"/>
    <row r="372" s="10" customFormat="1" ht="15"/>
    <row r="373" s="10" customFormat="1" ht="15"/>
    <row r="374" s="10" customFormat="1" ht="15"/>
    <row r="375" s="10" customFormat="1" ht="15"/>
    <row r="376" s="10" customFormat="1" ht="15"/>
    <row r="377" s="10" customFormat="1" ht="15"/>
    <row r="378" s="10" customFormat="1" ht="15"/>
    <row r="379" s="10" customFormat="1" ht="15"/>
    <row r="380" s="10" customFormat="1" ht="15"/>
    <row r="381" s="10" customFormat="1" ht="15"/>
    <row r="382" s="10" customFormat="1" ht="15"/>
    <row r="383" s="10" customFormat="1" ht="15"/>
    <row r="384" s="10" customFormat="1" ht="15"/>
    <row r="385" s="10" customFormat="1" ht="15"/>
    <row r="386" s="10" customFormat="1" ht="15"/>
  </sheetData>
  <sheetProtection/>
  <mergeCells count="5">
    <mergeCell ref="A3:A4"/>
    <mergeCell ref="B3:B4"/>
    <mergeCell ref="C3:F3"/>
    <mergeCell ref="B145:D145"/>
    <mergeCell ref="B147:D147"/>
  </mergeCells>
  <conditionalFormatting sqref="F70:F74 F76:F79 F81:F86 F90:F102">
    <cfRule type="cellIs" priority="1" dxfId="6" operator="greaterThan" stopIfTrue="1">
      <formula>0</formula>
    </cfRule>
    <cfRule type="cellIs" priority="2" dxfId="7" operator="lessThan" stopIfTrue="1">
      <formula>0</formula>
    </cfRule>
  </conditionalFormatting>
  <printOptions horizontalCentered="1"/>
  <pageMargins left="0.5905511811023623" right="0.31496062992125984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МСХП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ГВЦ</dc:creator>
  <cp:keywords/>
  <dc:description/>
  <cp:lastModifiedBy>Россинская Ольга Владимировна</cp:lastModifiedBy>
  <cp:lastPrinted>2017-11-21T11:41:12Z</cp:lastPrinted>
  <dcterms:created xsi:type="dcterms:W3CDTF">2001-07-31T10:01:43Z</dcterms:created>
  <dcterms:modified xsi:type="dcterms:W3CDTF">2017-11-27T15:22:39Z</dcterms:modified>
  <cp:category/>
  <cp:version/>
  <cp:contentType/>
  <cp:contentStatus/>
</cp:coreProperties>
</file>