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5" windowWidth="23820" windowHeight="3600" tabRatio="898" activeTab="0"/>
  </bookViews>
  <sheets>
    <sheet name="зерноск" sheetId="1" r:id="rId1"/>
    <sheet name="пшен." sheetId="2" r:id="rId2"/>
    <sheet name="ячмень" sheetId="3" r:id="rId3"/>
    <sheet name="кукуруз" sheetId="4" r:id="rId4"/>
    <sheet name="рис" sheetId="5" r:id="rId5"/>
    <sheet name="подсолн" sheetId="6" r:id="rId6"/>
    <sheet name="соя" sheetId="7" r:id="rId7"/>
    <sheet name="рапс" sheetId="8" r:id="rId8"/>
    <sheet name="лен" sheetId="9" r:id="rId9"/>
    <sheet name="сах св" sheetId="10" r:id="rId10"/>
    <sheet name="картоф" sheetId="11" r:id="rId11"/>
    <sheet name="овощи" sheetId="12" r:id="rId12"/>
    <sheet name="сев озимых" sheetId="13" r:id="rId13"/>
  </sheets>
  <definedNames>
    <definedName name="_xlnm.Print_Titles" localSheetId="0">'зерноск'!$4:$5</definedName>
    <definedName name="_xlnm.Print_Titles" localSheetId="10">'картоф'!$4:$5</definedName>
    <definedName name="_xlnm.Print_Titles" localSheetId="11">'овощи'!$4:$5</definedName>
    <definedName name="_xlnm.Print_Titles" localSheetId="5">'подсолн'!$4:$5</definedName>
    <definedName name="_xlnm.Print_Titles" localSheetId="1">'пшен.'!$4:$5</definedName>
    <definedName name="_xlnm.Print_Titles" localSheetId="4">'рис'!$4:$5</definedName>
    <definedName name="_xlnm.Print_Titles" localSheetId="12">'сев озимых'!$3:$4</definedName>
    <definedName name="_xlnm.Print_Titles" localSheetId="6">'соя'!$4:$5</definedName>
    <definedName name="_xlnm.Print_Titles" localSheetId="2">'ячмень'!$4:$5</definedName>
    <definedName name="_xlnm.Print_Area" localSheetId="0">'зерноск'!$A$1:$N$104</definedName>
    <definedName name="_xlnm.Print_Area" localSheetId="10">'картоф'!$A$1:$L$102</definedName>
    <definedName name="_xlnm.Print_Area" localSheetId="3">'кукуруз'!$A$1:$N$101</definedName>
    <definedName name="_xlnm.Print_Area" localSheetId="8">'лен'!$A$1:$F$89</definedName>
    <definedName name="_xlnm.Print_Area" localSheetId="11">'овощи'!$A$1:$L$103</definedName>
    <definedName name="_xlnm.Print_Area" localSheetId="5">'подсолн'!$A$1:$N$103</definedName>
    <definedName name="_xlnm.Print_Area" localSheetId="1">'пшен.'!$A$1:$N$103</definedName>
    <definedName name="_xlnm.Print_Area" localSheetId="7">'рапс'!$A$1:$N$95</definedName>
    <definedName name="_xlnm.Print_Area" localSheetId="4">'рис'!$A$1:$L$108</definedName>
    <definedName name="_xlnm.Print_Area" localSheetId="9">'сах св'!$A$1:$N$100</definedName>
    <definedName name="_xlnm.Print_Area" localSheetId="12">'сев озимых'!$A$1:$F$94</definedName>
    <definedName name="_xlnm.Print_Area" localSheetId="6">'соя'!$A$1:$N$102</definedName>
    <definedName name="_xlnm.Print_Area" localSheetId="2">'ячмень'!$A$1:$N$103</definedName>
  </definedNames>
  <calcPr fullCalcOnLoad="1"/>
</workbook>
</file>

<file path=xl/sharedStrings.xml><?xml version="1.0" encoding="utf-8"?>
<sst xmlns="http://schemas.openxmlformats.org/spreadsheetml/2006/main" count="1491" uniqueCount="147">
  <si>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</si>
  <si>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</si>
  <si>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</si>
  <si>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</si>
  <si>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</si>
  <si>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</si>
  <si>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</si>
  <si>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</si>
  <si>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</si>
  <si>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</si>
  <si>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</si>
  <si>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</si>
  <si>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</si>
  <si>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</si>
  <si>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</si>
  <si>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</si>
  <si>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</si>
  <si>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</si>
  <si>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</si>
  <si>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</si>
  <si>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</si>
  <si>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</si>
  <si>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</si>
  <si>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</si>
  <si>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</si>
  <si>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</si>
  <si>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</si>
  <si>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</si>
  <si>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</si>
  <si>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</si>
  <si>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</si>
  <si>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</si>
  <si>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</si>
  <si>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</si>
  <si>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</si>
  <si>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</si>
  <si>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</si>
  <si>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</si>
  <si>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</si>
  <si>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</si>
  <si>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</si>
  <si>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</si>
  <si>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</si>
  <si>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</si>
  <si>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</si>
  <si>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</si>
  <si>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</si>
  <si>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</si>
  <si>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</si>
  <si>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</si>
  <si>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</si>
  <si>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</si>
  <si>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</si>
  <si>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</si>
  <si>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</si>
  <si>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</si>
  <si>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</si>
  <si>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</si>
  <si>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</si>
  <si>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</si>
  <si>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</si>
  <si>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</si>
  <si>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</si>
  <si>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</si>
  <si>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</si>
  <si>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</si>
  <si>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</si>
  <si>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</si>
  <si>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</si>
  <si>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</si>
  <si>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</si>
  <si>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</si>
  <si>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</si>
  <si>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</si>
  <si>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</si>
  <si>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</si>
  <si>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</si>
  <si>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</si>
  <si>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</si>
  <si>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</si>
  <si>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</si>
  <si>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</si>
  <si>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</si>
  <si>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</si>
  <si>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</si>
  <si>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</si>
  <si>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</si>
  <si>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</si>
  <si>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</si>
  <si>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</si>
  <si>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</si>
  <si>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</si>
  <si>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</si>
  <si>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</si>
  <si>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</si>
  <si>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</si>
  <si>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</si>
  <si>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</si>
  <si>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</si>
  <si>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</si>
  <si>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/>
  </si>
  <si>
    <t>Республика Крым</t>
  </si>
  <si>
    <t>г. Севастополь</t>
  </si>
  <si>
    <t>2017 г. +/- к 2016 г.</t>
  </si>
  <si>
    <t>2017 г.</t>
  </si>
  <si>
    <t>2016 г.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</si>
  <si>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</si>
  <si>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</si>
  <si>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Уборка картофеля  в сельскохозяйственных предприятиях и крестьянских (фермерских) хозяйствах                                                                                в Российской Федерации</t>
  </si>
  <si>
    <t>% к площ. уборки</t>
  </si>
  <si>
    <t>Уборка овощей  в сельскохозяйственных предприятиях и крестьянских (фермерских) хозяйствах  в Российской Федерации</t>
  </si>
  <si>
    <t>Убрано, тыс.га</t>
  </si>
  <si>
    <t>Собрано, тыс. тонн</t>
  </si>
  <si>
    <t>Выкопано, тыс.га</t>
  </si>
  <si>
    <t>Накопано, тыс. тонн</t>
  </si>
  <si>
    <t>Республика Крым*</t>
  </si>
  <si>
    <t>* посевные площади - по оперативным данным Республики Крым</t>
  </si>
  <si>
    <t>Уборка льна-долгунцав Российской Федерации</t>
  </si>
  <si>
    <t>Вытереблено, тыс.га</t>
  </si>
  <si>
    <t>2016г.</t>
  </si>
  <si>
    <t>2017г.</t>
  </si>
  <si>
    <t xml:space="preserve">Оперативная информация по севу озимых культур в Российской Федерации </t>
  </si>
  <si>
    <t>посеяно, тыс.га</t>
  </si>
  <si>
    <t>% к плану</t>
  </si>
  <si>
    <t>Московская обл.</t>
  </si>
  <si>
    <t xml:space="preserve">     в т. ч.  Ненецкий а.о.</t>
  </si>
  <si>
    <t xml:space="preserve">Респ. Сев.Осетия-Алания </t>
  </si>
  <si>
    <t>Ставропольский край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</si>
  <si>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</si>
  <si>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</si>
  <si>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</si>
  <si>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</si>
  <si>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</si>
  <si>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</si>
  <si>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</si>
  <si>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Прогнозируемая площадь сева озимых культур под урожай                           2018 г, тыс. га</t>
  </si>
  <si>
    <t>Посевная площадь, тыс.га   (4сх)</t>
  </si>
  <si>
    <t>Ппосевная площадь, тыс.га   (4сх)</t>
  </si>
  <si>
    <t>Уборка кукурузы на зерно  в Российской Федерации</t>
  </si>
  <si>
    <t>Уборка рапса озимого и ярового  в Российской Федерации</t>
  </si>
  <si>
    <t>Уборка подсолнечника на зерно в Российской Федерации</t>
  </si>
  <si>
    <t>Уборка сои  в Российской Федерации</t>
  </si>
  <si>
    <t>Уборка сахарной свеклы (фабричной) в Российской Федерации</t>
  </si>
  <si>
    <t>Уборка риса  в Российской Федерации</t>
  </si>
  <si>
    <t>Гибель и перевод на корм (операт.дан.)</t>
  </si>
  <si>
    <t>Площадь к уборке</t>
  </si>
  <si>
    <t>по состоянию на 16 ноября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</si>
</sst>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=999999999]&quot;...&quot;;[&lt;=0.05]##0.00;##0.0"/>
  </numFmts>
  <fonts count="4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 applyProtection="1">
      <alignment horizontal="center"/>
      <protection locked="0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2" fillId="33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72" fontId="3" fillId="34" borderId="20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Continuous" vertical="center"/>
    </xf>
    <xf numFmtId="0" fontId="1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3" fillId="34" borderId="21" xfId="0" applyFont="1" applyFill="1" applyBorder="1" applyAlignment="1">
      <alignment horizontal="left" vertical="center"/>
    </xf>
    <xf numFmtId="172" fontId="3" fillId="34" borderId="11" xfId="0" applyNumberFormat="1" applyFont="1" applyFill="1" applyBorder="1" applyAlignment="1">
      <alignment horizontal="center"/>
    </xf>
    <xf numFmtId="172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>
      <alignment/>
    </xf>
    <xf numFmtId="172" fontId="3" fillId="34" borderId="12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>
      <alignment/>
    </xf>
    <xf numFmtId="16" fontId="2" fillId="34" borderId="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20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172" fontId="4" fillId="34" borderId="23" xfId="0" applyNumberFormat="1" applyFont="1" applyFill="1" applyBorder="1" applyAlignment="1">
      <alignment horizontal="center"/>
    </xf>
    <xf numFmtId="172" fontId="4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/>
    </xf>
    <xf numFmtId="172" fontId="4" fillId="34" borderId="25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26" xfId="0" applyFont="1" applyFill="1" applyBorder="1" applyAlignment="1">
      <alignment/>
    </xf>
    <xf numFmtId="172" fontId="4" fillId="34" borderId="27" xfId="0" applyNumberFormat="1" applyFont="1" applyFill="1" applyBorder="1" applyAlignment="1">
      <alignment/>
    </xf>
    <xf numFmtId="172" fontId="4" fillId="34" borderId="28" xfId="0" applyNumberFormat="1" applyFont="1" applyFill="1" applyBorder="1" applyAlignment="1">
      <alignment horizontal="center"/>
    </xf>
    <xf numFmtId="172" fontId="4" fillId="34" borderId="29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 horizontal="center"/>
    </xf>
    <xf numFmtId="172" fontId="4" fillId="34" borderId="20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horizontal="left"/>
    </xf>
    <xf numFmtId="172" fontId="2" fillId="34" borderId="12" xfId="0" applyNumberFormat="1" applyFont="1" applyFill="1" applyBorder="1" applyAlignment="1">
      <alignment horizontal="center"/>
    </xf>
    <xf numFmtId="172" fontId="2" fillId="34" borderId="17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 applyProtection="1">
      <alignment horizontal="center" vertical="center"/>
      <protection locked="0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2" fontId="4" fillId="34" borderId="12" xfId="0" applyNumberFormat="1" applyFont="1" applyFill="1" applyBorder="1" applyAlignment="1">
      <alignment horizontal="center"/>
    </xf>
    <xf numFmtId="173" fontId="4" fillId="34" borderId="12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72" fontId="3" fillId="34" borderId="30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>
      <alignment horizontal="center"/>
    </xf>
    <xf numFmtId="172" fontId="4" fillId="34" borderId="31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72" fontId="3" fillId="34" borderId="32" xfId="0" applyNumberFormat="1" applyFont="1" applyFill="1" applyBorder="1" applyAlignment="1" applyProtection="1">
      <alignment horizontal="center"/>
      <protection locked="0"/>
    </xf>
    <xf numFmtId="172" fontId="3" fillId="34" borderId="3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/>
    </xf>
    <xf numFmtId="172" fontId="4" fillId="34" borderId="17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172" fontId="4" fillId="34" borderId="24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172" fontId="4" fillId="34" borderId="35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/>
    </xf>
    <xf numFmtId="172" fontId="4" fillId="34" borderId="36" xfId="0" applyNumberFormat="1" applyFont="1" applyFill="1" applyBorder="1" applyAlignment="1">
      <alignment horizontal="center"/>
    </xf>
    <xf numFmtId="172" fontId="3" fillId="34" borderId="37" xfId="0" applyNumberFormat="1" applyFont="1" applyFill="1" applyBorder="1" applyAlignment="1" applyProtection="1">
      <alignment/>
      <protection locked="0"/>
    </xf>
    <xf numFmtId="172" fontId="4" fillId="34" borderId="38" xfId="0" applyNumberFormat="1" applyFont="1" applyFill="1" applyBorder="1" applyAlignment="1">
      <alignment/>
    </xf>
    <xf numFmtId="172" fontId="4" fillId="34" borderId="39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2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72" fontId="4" fillId="34" borderId="30" xfId="0" applyNumberFormat="1" applyFont="1" applyFill="1" applyBorder="1" applyAlignment="1">
      <alignment/>
    </xf>
    <xf numFmtId="0" fontId="3" fillId="34" borderId="4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172" fontId="3" fillId="34" borderId="41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2" fillId="34" borderId="18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 applyProtection="1">
      <alignment horizontal="center" vertical="center"/>
      <protection locked="0"/>
    </xf>
    <xf numFmtId="172" fontId="3" fillId="34" borderId="18" xfId="0" applyNumberFormat="1" applyFont="1" applyFill="1" applyBorder="1" applyAlignment="1">
      <alignment horizontal="center"/>
    </xf>
    <xf numFmtId="172" fontId="3" fillId="34" borderId="21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>
      <alignment horizontal="center"/>
    </xf>
    <xf numFmtId="172" fontId="2" fillId="34" borderId="20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 applyProtection="1">
      <alignment horizontal="center" vertical="center"/>
      <protection locked="0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4" fillId="0" borderId="22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26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3" fillId="34" borderId="45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2" fillId="34" borderId="31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172" fontId="3" fillId="0" borderId="45" xfId="0" applyNumberFormat="1" applyFont="1" applyFill="1" applyBorder="1" applyAlignment="1" applyProtection="1">
      <alignment horizontal="center"/>
      <protection locked="0"/>
    </xf>
    <xf numFmtId="172" fontId="3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3" xfId="0" applyNumberFormat="1" applyFont="1" applyFill="1" applyBorder="1" applyAlignment="1" applyProtection="1">
      <alignment horizontal="center"/>
      <protection locked="0"/>
    </xf>
    <xf numFmtId="172" fontId="3" fillId="0" borderId="21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 applyProtection="1">
      <alignment horizontal="center" vertical="center"/>
      <protection locked="0"/>
    </xf>
    <xf numFmtId="172" fontId="4" fillId="0" borderId="23" xfId="0" applyNumberFormat="1" applyFont="1" applyFill="1" applyBorder="1" applyAlignment="1">
      <alignment horizontal="center"/>
    </xf>
    <xf numFmtId="172" fontId="3" fillId="34" borderId="46" xfId="0" applyNumberFormat="1" applyFont="1" applyFill="1" applyBorder="1" applyAlignment="1">
      <alignment horizontal="center"/>
    </xf>
    <xf numFmtId="172" fontId="4" fillId="34" borderId="46" xfId="0" applyNumberFormat="1" applyFont="1" applyFill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2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/>
    </xf>
    <xf numFmtId="172" fontId="4" fillId="34" borderId="19" xfId="0" applyNumberFormat="1" applyFont="1" applyFill="1" applyBorder="1" applyAlignment="1">
      <alignment horizontal="center"/>
    </xf>
    <xf numFmtId="172" fontId="2" fillId="34" borderId="19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28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29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3" fillId="34" borderId="42" xfId="0" applyNumberFormat="1" applyFont="1" applyFill="1" applyBorder="1" applyAlignment="1">
      <alignment horizontal="center"/>
    </xf>
    <xf numFmtId="172" fontId="4" fillId="34" borderId="42" xfId="0" applyNumberFormat="1" applyFont="1" applyFill="1" applyBorder="1" applyAlignment="1">
      <alignment horizontal="center"/>
    </xf>
    <xf numFmtId="172" fontId="2" fillId="34" borderId="42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172" fontId="3" fillId="34" borderId="49" xfId="0" applyNumberFormat="1" applyFont="1" applyFill="1" applyBorder="1" applyAlignment="1">
      <alignment horizontal="center" vertical="center"/>
    </xf>
    <xf numFmtId="172" fontId="2" fillId="34" borderId="46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/>
    </xf>
    <xf numFmtId="172" fontId="4" fillId="34" borderId="31" xfId="0" applyNumberFormat="1" applyFont="1" applyFill="1" applyBorder="1" applyAlignment="1">
      <alignment horizontal="center"/>
    </xf>
    <xf numFmtId="172" fontId="4" fillId="34" borderId="43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/>
      <protection locked="0"/>
    </xf>
    <xf numFmtId="172" fontId="4" fillId="34" borderId="50" xfId="0" applyNumberFormat="1" applyFont="1" applyFill="1" applyBorder="1" applyAlignment="1">
      <alignment/>
    </xf>
    <xf numFmtId="172" fontId="3" fillId="34" borderId="38" xfId="0" applyNumberFormat="1" applyFont="1" applyFill="1" applyBorder="1" applyAlignment="1" applyProtection="1">
      <alignment horizontal="center"/>
      <protection locked="0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/>
    </xf>
    <xf numFmtId="172" fontId="4" fillId="34" borderId="35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172" fontId="4" fillId="34" borderId="32" xfId="0" applyNumberFormat="1" applyFont="1" applyFill="1" applyBorder="1" applyAlignment="1" applyProtection="1">
      <alignment horizontal="center"/>
      <protection locked="0"/>
    </xf>
    <xf numFmtId="172" fontId="4" fillId="34" borderId="50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 horizontal="center"/>
    </xf>
    <xf numFmtId="172" fontId="4" fillId="34" borderId="35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4" fillId="34" borderId="29" xfId="0" applyNumberFormat="1" applyFont="1" applyFill="1" applyBorder="1" applyAlignment="1">
      <alignment horizontal="center"/>
    </xf>
    <xf numFmtId="172" fontId="4" fillId="34" borderId="30" xfId="0" applyNumberFormat="1" applyFont="1" applyFill="1" applyBorder="1" applyAlignment="1">
      <alignment horizontal="center"/>
    </xf>
    <xf numFmtId="0" fontId="4" fillId="34" borderId="43" xfId="0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>
      <alignment/>
    </xf>
    <xf numFmtId="172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/>
    </xf>
    <xf numFmtId="172" fontId="4" fillId="34" borderId="29" xfId="0" applyNumberFormat="1" applyFont="1" applyFill="1" applyBorder="1" applyAlignment="1" applyProtection="1">
      <alignment horizontal="center"/>
      <protection locked="0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172" fontId="4" fillId="34" borderId="51" xfId="0" applyNumberFormat="1" applyFont="1" applyFill="1" applyBorder="1" applyAlignment="1">
      <alignment/>
    </xf>
    <xf numFmtId="172" fontId="3" fillId="34" borderId="49" xfId="0" applyNumberFormat="1" applyFont="1" applyFill="1" applyBorder="1" applyAlignment="1">
      <alignment horizontal="center" vertical="center"/>
    </xf>
    <xf numFmtId="172" fontId="3" fillId="34" borderId="46" xfId="0" applyNumberFormat="1" applyFont="1" applyFill="1" applyBorder="1" applyAlignment="1">
      <alignment horizontal="center" vertical="center"/>
    </xf>
    <xf numFmtId="172" fontId="4" fillId="34" borderId="46" xfId="0" applyNumberFormat="1" applyFont="1" applyFill="1" applyBorder="1" applyAlignment="1">
      <alignment horizontal="center" vertical="center"/>
    </xf>
    <xf numFmtId="172" fontId="4" fillId="34" borderId="52" xfId="0" applyNumberFormat="1" applyFont="1" applyFill="1" applyBorder="1" applyAlignment="1">
      <alignment horizontal="center" vertical="center"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172" fontId="4" fillId="34" borderId="19" xfId="0" applyNumberFormat="1" applyFont="1" applyFill="1" applyBorder="1" applyAlignment="1">
      <alignment horizontal="center" vertical="center"/>
    </xf>
    <xf numFmtId="172" fontId="4" fillId="34" borderId="22" xfId="0" applyNumberFormat="1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/>
    </xf>
    <xf numFmtId="172" fontId="4" fillId="34" borderId="4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 applyProtection="1">
      <alignment horizontal="center" vertical="center"/>
      <protection locked="0"/>
    </xf>
    <xf numFmtId="172" fontId="4" fillId="34" borderId="53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 vertical="center"/>
    </xf>
    <xf numFmtId="172" fontId="4" fillId="34" borderId="31" xfId="0" applyNumberFormat="1" applyFont="1" applyFill="1" applyBorder="1" applyAlignment="1">
      <alignment horizontal="center" vertical="center"/>
    </xf>
    <xf numFmtId="172" fontId="4" fillId="34" borderId="33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72" fontId="3" fillId="34" borderId="47" xfId="0" applyNumberFormat="1" applyFont="1" applyFill="1" applyBorder="1" applyAlignment="1">
      <alignment horizontal="center"/>
    </xf>
    <xf numFmtId="172" fontId="4" fillId="0" borderId="42" xfId="0" applyNumberFormat="1" applyFont="1" applyFill="1" applyBorder="1" applyAlignment="1">
      <alignment horizontal="center"/>
    </xf>
    <xf numFmtId="172" fontId="2" fillId="0" borderId="42" xfId="0" applyNumberFormat="1" applyFont="1" applyFill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 locked="0"/>
    </xf>
    <xf numFmtId="172" fontId="3" fillId="34" borderId="42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/>
    </xf>
    <xf numFmtId="172" fontId="3" fillId="34" borderId="19" xfId="0" applyNumberFormat="1" applyFont="1" applyFill="1" applyBorder="1" applyAlignment="1" applyProtection="1">
      <alignment horizontal="center" vertical="center"/>
      <protection locked="0"/>
    </xf>
    <xf numFmtId="172" fontId="3" fillId="34" borderId="19" xfId="0" applyNumberFormat="1" applyFont="1" applyFill="1" applyBorder="1" applyAlignment="1">
      <alignment horizontal="center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 horizontal="center"/>
      <protection locked="0"/>
    </xf>
    <xf numFmtId="172" fontId="4" fillId="34" borderId="37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172" fontId="4" fillId="34" borderId="34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 applyProtection="1">
      <alignment horizontal="center"/>
      <protection locked="0"/>
    </xf>
    <xf numFmtId="172" fontId="3" fillId="0" borderId="55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9" xfId="0" applyNumberFormat="1" applyFont="1" applyFill="1" applyBorder="1" applyAlignment="1">
      <alignment horizontal="center" vertical="center"/>
    </xf>
    <xf numFmtId="172" fontId="3" fillId="0" borderId="46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/>
    </xf>
    <xf numFmtId="172" fontId="4" fillId="0" borderId="5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72" fontId="3" fillId="34" borderId="55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 applyProtection="1">
      <alignment horizontal="center" vertical="center"/>
      <protection locked="0"/>
    </xf>
    <xf numFmtId="172" fontId="3" fillId="34" borderId="48" xfId="0" applyNumberFormat="1" applyFont="1" applyFill="1" applyBorder="1" applyAlignment="1">
      <alignment horizontal="center"/>
    </xf>
    <xf numFmtId="172" fontId="3" fillId="34" borderId="40" xfId="0" applyNumberFormat="1" applyFont="1" applyFill="1" applyBorder="1" applyAlignment="1">
      <alignment horizontal="center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3" fillId="34" borderId="11" xfId="0" applyNumberFormat="1" applyFont="1" applyFill="1" applyBorder="1" applyAlignment="1">
      <alignment horizontal="center" vertical="center"/>
    </xf>
    <xf numFmtId="172" fontId="3" fillId="34" borderId="45" xfId="0" applyNumberFormat="1" applyFont="1" applyFill="1" applyBorder="1" applyAlignment="1">
      <alignment horizontal="center"/>
    </xf>
    <xf numFmtId="172" fontId="3" fillId="34" borderId="31" xfId="0" applyNumberFormat="1" applyFont="1" applyFill="1" applyBorder="1" applyAlignment="1" applyProtection="1">
      <alignment horizontal="center" vertical="center"/>
      <protection locked="0"/>
    </xf>
    <xf numFmtId="2" fontId="3" fillId="34" borderId="18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1" fillId="34" borderId="5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172" fontId="4" fillId="34" borderId="5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Zeros="0" tabSelected="1"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79" sqref="M79"/>
    </sheetView>
  </sheetViews>
  <sheetFormatPr defaultColWidth="9.00390625" defaultRowHeight="12.75"/>
  <cols>
    <col min="1" max="1" width="34.25390625" style="52" customWidth="1"/>
    <col min="2" max="2" width="39.875" style="52" hidden="1" customWidth="1"/>
    <col min="3" max="3" width="47.875" style="52" hidden="1" customWidth="1"/>
    <col min="4" max="4" width="14.75390625" style="52" customWidth="1"/>
    <col min="5" max="5" width="11.125" style="52" customWidth="1"/>
    <col min="6" max="6" width="12.00390625" style="52" customWidth="1"/>
    <col min="7" max="7" width="11.25390625" style="52" customWidth="1"/>
    <col min="8" max="8" width="12.00390625" style="52" customWidth="1"/>
    <col min="9" max="9" width="12.125" style="56" customWidth="1"/>
    <col min="10" max="10" width="11.625" style="52" customWidth="1"/>
    <col min="11" max="11" width="11.25390625" style="52" customWidth="1"/>
    <col min="12" max="13" width="10.25390625" style="52" customWidth="1"/>
    <col min="14" max="14" width="11.625" style="52" customWidth="1"/>
    <col min="15" max="16384" width="9.125" style="52" customWidth="1"/>
  </cols>
  <sheetData>
    <row r="1" spans="1:14" ht="23.25" customHeight="1">
      <c r="A1" s="48" t="s">
        <v>99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1"/>
      <c r="M1" s="51"/>
      <c r="N1" s="51"/>
    </row>
    <row r="2" spans="1:14" ht="15" customHeight="1">
      <c r="A2" s="48" t="s">
        <v>146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14" ht="4.5" customHeight="1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s="56" customFormat="1" ht="24" customHeight="1">
      <c r="A4" s="374" t="s">
        <v>1</v>
      </c>
      <c r="B4" s="374" t="s">
        <v>136</v>
      </c>
      <c r="C4" s="380" t="s">
        <v>144</v>
      </c>
      <c r="D4" s="382" t="s">
        <v>145</v>
      </c>
      <c r="E4" s="378" t="s">
        <v>96</v>
      </c>
      <c r="F4" s="374"/>
      <c r="G4" s="375"/>
      <c r="H4" s="379"/>
      <c r="I4" s="374" t="s">
        <v>60</v>
      </c>
      <c r="J4" s="375"/>
      <c r="K4" s="375"/>
      <c r="L4" s="53"/>
      <c r="M4" s="54" t="s">
        <v>0</v>
      </c>
      <c r="N4" s="55"/>
    </row>
    <row r="5" spans="1:14" s="56" customFormat="1" ht="42.75" customHeight="1">
      <c r="A5" s="377"/>
      <c r="B5" s="374"/>
      <c r="C5" s="381"/>
      <c r="D5" s="383"/>
      <c r="E5" s="372" t="s">
        <v>104</v>
      </c>
      <c r="F5" s="370" t="s">
        <v>109</v>
      </c>
      <c r="G5" s="370" t="s">
        <v>105</v>
      </c>
      <c r="H5" s="373" t="s">
        <v>103</v>
      </c>
      <c r="I5" s="370" t="s">
        <v>104</v>
      </c>
      <c r="J5" s="370" t="s">
        <v>105</v>
      </c>
      <c r="K5" s="370" t="s">
        <v>103</v>
      </c>
      <c r="L5" s="372" t="s">
        <v>104</v>
      </c>
      <c r="M5" s="370" t="s">
        <v>105</v>
      </c>
      <c r="N5" s="370" t="s">
        <v>103</v>
      </c>
    </row>
    <row r="6" spans="1:14" s="45" customFormat="1" ht="15.75">
      <c r="A6" s="161" t="s">
        <v>2</v>
      </c>
      <c r="B6" s="264">
        <v>47931.52</v>
      </c>
      <c r="C6" s="348">
        <f>C7+C26+C37+C46+C54+C69+C76+C93</f>
        <v>899.0195</v>
      </c>
      <c r="D6" s="352">
        <f>D7+D26+D37+D46+D54+D69+D76+D93</f>
        <v>47032.5045</v>
      </c>
      <c r="E6" s="164">
        <f>E7+E26+E37+E46+E54+E69+E76+E93</f>
        <v>45634.064</v>
      </c>
      <c r="F6" s="298">
        <f>E6/D6*100</f>
        <v>97.02665100473226</v>
      </c>
      <c r="G6" s="62">
        <v>45596.341</v>
      </c>
      <c r="H6" s="210">
        <f>E6-G6</f>
        <v>37.72299999999814</v>
      </c>
      <c r="I6" s="171">
        <f>I7+I26+I37+I46+I54+I69+I76+I93</f>
        <v>137660.2589</v>
      </c>
      <c r="J6" s="62">
        <v>123819.338</v>
      </c>
      <c r="K6" s="63">
        <f>I6-J6</f>
        <v>13840.920899999983</v>
      </c>
      <c r="L6" s="176">
        <f>I6/E6*10</f>
        <v>30.166118647683888</v>
      </c>
      <c r="M6" s="298">
        <f>J6/G6*10</f>
        <v>27.15554259057761</v>
      </c>
      <c r="N6" s="63">
        <f>L6-M6</f>
        <v>3.0105760571062774</v>
      </c>
    </row>
    <row r="7" spans="1:14" s="44" customFormat="1" ht="15.75">
      <c r="A7" s="162" t="s">
        <v>3</v>
      </c>
      <c r="B7" s="225">
        <v>8321.566</v>
      </c>
      <c r="C7" s="349">
        <f>SUM(C8:C24)</f>
        <v>223.54850000000005</v>
      </c>
      <c r="D7" s="234">
        <f>SUM(D8:D25)</f>
        <v>8098.0205000000005</v>
      </c>
      <c r="E7" s="165">
        <f>SUM(E8:E24)</f>
        <v>7595.025</v>
      </c>
      <c r="F7" s="39">
        <f aca="true" t="shared" si="0" ref="F7:F70">E7/D7*100</f>
        <v>93.78866106846728</v>
      </c>
      <c r="G7" s="65">
        <v>7659</v>
      </c>
      <c r="H7" s="109">
        <f aca="true" t="shared" si="1" ref="H7:H71">E7-G7</f>
        <v>-63.975000000000364</v>
      </c>
      <c r="I7" s="172">
        <f>SUM(I8:I24)</f>
        <v>31572.365</v>
      </c>
      <c r="J7" s="65">
        <v>27516.899999999994</v>
      </c>
      <c r="K7" s="67">
        <f aca="true" t="shared" si="2" ref="K7:K38">I7-J7</f>
        <v>4055.4650000000074</v>
      </c>
      <c r="L7" s="42">
        <f aca="true" t="shared" si="3" ref="L7:L70">I7/E7*10</f>
        <v>41.56979733443933</v>
      </c>
      <c r="M7" s="39">
        <f aca="true" t="shared" si="4" ref="M7:M70">J7/G7*10</f>
        <v>35.92753623188405</v>
      </c>
      <c r="N7" s="67">
        <f>L7-M7</f>
        <v>5.642261102555281</v>
      </c>
    </row>
    <row r="8" spans="1:14" s="371" customFormat="1" ht="15">
      <c r="A8" s="75" t="s">
        <v>4</v>
      </c>
      <c r="B8" s="226">
        <v>757.637</v>
      </c>
      <c r="C8" s="261">
        <v>11.106</v>
      </c>
      <c r="D8" s="306">
        <f aca="true" t="shared" si="5" ref="D8:D70">B8-C8</f>
        <v>746.531</v>
      </c>
      <c r="E8" s="166">
        <v>712.9</v>
      </c>
      <c r="F8" s="73">
        <f t="shared" si="0"/>
        <v>95.49502967726727</v>
      </c>
      <c r="G8" s="66">
        <v>654.4</v>
      </c>
      <c r="H8" s="110">
        <f t="shared" si="1"/>
        <v>58.5</v>
      </c>
      <c r="I8" s="94">
        <v>3736.1</v>
      </c>
      <c r="J8" s="66">
        <v>3295.1</v>
      </c>
      <c r="K8" s="101">
        <f t="shared" si="2"/>
        <v>441</v>
      </c>
      <c r="L8" s="72">
        <f t="shared" si="3"/>
        <v>52.40706971524758</v>
      </c>
      <c r="M8" s="73">
        <f t="shared" si="4"/>
        <v>50.35299511002445</v>
      </c>
      <c r="N8" s="101">
        <f>L8-M8</f>
        <v>2.0540746052231285</v>
      </c>
    </row>
    <row r="9" spans="1:14" s="371" customFormat="1" ht="15">
      <c r="A9" s="75" t="s">
        <v>5</v>
      </c>
      <c r="B9" s="226">
        <v>397.167</v>
      </c>
      <c r="C9" s="261">
        <v>7.1755</v>
      </c>
      <c r="D9" s="306">
        <f t="shared" si="5"/>
        <v>389.9915</v>
      </c>
      <c r="E9" s="166">
        <v>321.081</v>
      </c>
      <c r="F9" s="73">
        <f t="shared" si="0"/>
        <v>82.33025591583407</v>
      </c>
      <c r="G9" s="66">
        <v>321.8</v>
      </c>
      <c r="H9" s="110">
        <f t="shared" si="1"/>
        <v>-0.7189999999999941</v>
      </c>
      <c r="I9" s="94">
        <v>1323.709</v>
      </c>
      <c r="J9" s="66">
        <v>1176.1</v>
      </c>
      <c r="K9" s="101">
        <f t="shared" si="2"/>
        <v>147.60900000000015</v>
      </c>
      <c r="L9" s="72">
        <f t="shared" si="3"/>
        <v>41.226637515144155</v>
      </c>
      <c r="M9" s="73">
        <f t="shared" si="4"/>
        <v>36.547545059042875</v>
      </c>
      <c r="N9" s="101">
        <f aca="true" t="shared" si="6" ref="N9:N22">L9-M9</f>
        <v>4.67909245610128</v>
      </c>
    </row>
    <row r="10" spans="1:14" s="371" customFormat="1" ht="15">
      <c r="A10" s="75" t="s">
        <v>6</v>
      </c>
      <c r="B10" s="226">
        <v>93.356</v>
      </c>
      <c r="C10" s="261">
        <v>7.632</v>
      </c>
      <c r="D10" s="306">
        <f t="shared" si="5"/>
        <v>85.72399999999999</v>
      </c>
      <c r="E10" s="166">
        <v>85.63</v>
      </c>
      <c r="F10" s="73">
        <f t="shared" si="0"/>
        <v>99.89034576081379</v>
      </c>
      <c r="G10" s="66">
        <v>92.2</v>
      </c>
      <c r="H10" s="110">
        <f t="shared" si="1"/>
        <v>-6.570000000000007</v>
      </c>
      <c r="I10" s="94">
        <v>241.16</v>
      </c>
      <c r="J10" s="66">
        <v>227.3</v>
      </c>
      <c r="K10" s="101">
        <f t="shared" si="2"/>
        <v>13.859999999999985</v>
      </c>
      <c r="L10" s="72">
        <f t="shared" si="3"/>
        <v>28.16302697652692</v>
      </c>
      <c r="M10" s="73">
        <f t="shared" si="4"/>
        <v>24.652928416485903</v>
      </c>
      <c r="N10" s="101">
        <f t="shared" si="6"/>
        <v>3.5100985600410155</v>
      </c>
    </row>
    <row r="11" spans="1:14" s="371" customFormat="1" ht="15">
      <c r="A11" s="75" t="s">
        <v>7</v>
      </c>
      <c r="B11" s="226">
        <v>1486.394</v>
      </c>
      <c r="C11" s="261">
        <v>86.3</v>
      </c>
      <c r="D11" s="306">
        <f t="shared" si="5"/>
        <v>1400.094</v>
      </c>
      <c r="E11" s="166">
        <v>1334.5</v>
      </c>
      <c r="F11" s="73">
        <f t="shared" si="0"/>
        <v>95.31502884806305</v>
      </c>
      <c r="G11" s="66">
        <v>1339.8</v>
      </c>
      <c r="H11" s="110">
        <f t="shared" si="1"/>
        <v>-5.2999999999999545</v>
      </c>
      <c r="I11" s="94">
        <v>5424.9</v>
      </c>
      <c r="J11" s="66">
        <v>4725.1</v>
      </c>
      <c r="K11" s="101">
        <f t="shared" si="2"/>
        <v>699.7999999999993</v>
      </c>
      <c r="L11" s="72">
        <f t="shared" si="3"/>
        <v>40.65118021730985</v>
      </c>
      <c r="M11" s="73">
        <f t="shared" si="4"/>
        <v>35.26720406030751</v>
      </c>
      <c r="N11" s="101">
        <f t="shared" si="6"/>
        <v>5.383976157002337</v>
      </c>
    </row>
    <row r="12" spans="1:14" s="371" customFormat="1" ht="15">
      <c r="A12" s="75" t="s">
        <v>8</v>
      </c>
      <c r="B12" s="226">
        <v>68.137</v>
      </c>
      <c r="C12" s="261">
        <v>5.509</v>
      </c>
      <c r="D12" s="306">
        <f t="shared" si="5"/>
        <v>62.628</v>
      </c>
      <c r="E12" s="166">
        <v>59.59</v>
      </c>
      <c r="F12" s="73">
        <f t="shared" si="0"/>
        <v>95.14913457239574</v>
      </c>
      <c r="G12" s="66">
        <v>71.1</v>
      </c>
      <c r="H12" s="110">
        <f t="shared" si="1"/>
        <v>-11.509999999999991</v>
      </c>
      <c r="I12" s="94">
        <v>137.61</v>
      </c>
      <c r="J12" s="66">
        <v>132.3</v>
      </c>
      <c r="K12" s="101">
        <f t="shared" si="2"/>
        <v>5.310000000000002</v>
      </c>
      <c r="L12" s="72">
        <f t="shared" si="3"/>
        <v>23.09280080550428</v>
      </c>
      <c r="M12" s="73">
        <f t="shared" si="4"/>
        <v>18.607594936708864</v>
      </c>
      <c r="N12" s="101">
        <f t="shared" si="6"/>
        <v>4.485205868795415</v>
      </c>
    </row>
    <row r="13" spans="1:14" s="371" customFormat="1" ht="15">
      <c r="A13" s="75" t="s">
        <v>9</v>
      </c>
      <c r="B13" s="226">
        <v>102.239</v>
      </c>
      <c r="C13" s="261">
        <v>12.6</v>
      </c>
      <c r="D13" s="306">
        <f t="shared" si="5"/>
        <v>89.63900000000001</v>
      </c>
      <c r="E13" s="166">
        <v>88.5</v>
      </c>
      <c r="F13" s="73">
        <f t="shared" si="0"/>
        <v>98.72934771695354</v>
      </c>
      <c r="G13" s="66">
        <v>102.3</v>
      </c>
      <c r="H13" s="110">
        <f t="shared" si="1"/>
        <v>-13.799999999999997</v>
      </c>
      <c r="I13" s="94">
        <v>217.2</v>
      </c>
      <c r="J13" s="66">
        <v>163.9</v>
      </c>
      <c r="K13" s="101">
        <f t="shared" si="2"/>
        <v>53.29999999999998</v>
      </c>
      <c r="L13" s="72">
        <f t="shared" si="3"/>
        <v>24.54237288135593</v>
      </c>
      <c r="M13" s="73">
        <f t="shared" si="4"/>
        <v>16.021505376344088</v>
      </c>
      <c r="N13" s="101">
        <f t="shared" si="6"/>
        <v>8.520867505011843</v>
      </c>
    </row>
    <row r="14" spans="1:14" s="371" customFormat="1" ht="15">
      <c r="A14" s="75" t="s">
        <v>10</v>
      </c>
      <c r="B14" s="226">
        <v>42.113</v>
      </c>
      <c r="C14" s="261">
        <v>4.518</v>
      </c>
      <c r="D14" s="306">
        <f t="shared" si="5"/>
        <v>37.595</v>
      </c>
      <c r="E14" s="166">
        <v>34</v>
      </c>
      <c r="F14" s="73">
        <f t="shared" si="0"/>
        <v>90.43755818592898</v>
      </c>
      <c r="G14" s="66">
        <v>39.7</v>
      </c>
      <c r="H14" s="110">
        <f t="shared" si="1"/>
        <v>-5.700000000000003</v>
      </c>
      <c r="I14" s="72">
        <v>44.9</v>
      </c>
      <c r="J14" s="73">
        <v>62.2</v>
      </c>
      <c r="K14" s="101">
        <f t="shared" si="2"/>
        <v>-17.300000000000004</v>
      </c>
      <c r="L14" s="72">
        <f t="shared" si="3"/>
        <v>13.205882352941176</v>
      </c>
      <c r="M14" s="73">
        <f t="shared" si="4"/>
        <v>15.667506297229219</v>
      </c>
      <c r="N14" s="101">
        <f t="shared" si="6"/>
        <v>-2.4616239442880428</v>
      </c>
    </row>
    <row r="15" spans="1:14" s="371" customFormat="1" ht="15">
      <c r="A15" s="75" t="s">
        <v>11</v>
      </c>
      <c r="B15" s="226">
        <v>1023.112</v>
      </c>
      <c r="C15" s="261">
        <v>6.77</v>
      </c>
      <c r="D15" s="306">
        <f t="shared" si="5"/>
        <v>1016.342</v>
      </c>
      <c r="E15" s="166">
        <v>971</v>
      </c>
      <c r="F15" s="73">
        <f t="shared" si="0"/>
        <v>95.53870645904627</v>
      </c>
      <c r="G15" s="66">
        <v>995</v>
      </c>
      <c r="H15" s="110">
        <f t="shared" si="1"/>
        <v>-24</v>
      </c>
      <c r="I15" s="94">
        <v>5024</v>
      </c>
      <c r="J15" s="66">
        <v>4365.2</v>
      </c>
      <c r="K15" s="101">
        <f t="shared" si="2"/>
        <v>658.8000000000002</v>
      </c>
      <c r="L15" s="72">
        <f t="shared" si="3"/>
        <v>51.740473738414</v>
      </c>
      <c r="M15" s="73">
        <f t="shared" si="4"/>
        <v>43.871356783919595</v>
      </c>
      <c r="N15" s="101">
        <f t="shared" si="6"/>
        <v>7.869116954494409</v>
      </c>
    </row>
    <row r="16" spans="1:14" s="371" customFormat="1" ht="15">
      <c r="A16" s="75" t="s">
        <v>12</v>
      </c>
      <c r="B16" s="226">
        <v>781.253</v>
      </c>
      <c r="C16" s="261">
        <v>12.5</v>
      </c>
      <c r="D16" s="306">
        <f t="shared" si="5"/>
        <v>768.753</v>
      </c>
      <c r="E16" s="166">
        <v>680</v>
      </c>
      <c r="F16" s="73">
        <f t="shared" si="0"/>
        <v>88.45493936283826</v>
      </c>
      <c r="G16" s="66">
        <v>765</v>
      </c>
      <c r="H16" s="110">
        <f t="shared" si="1"/>
        <v>-85</v>
      </c>
      <c r="I16" s="72">
        <v>3060.3</v>
      </c>
      <c r="J16" s="73">
        <v>2916.1</v>
      </c>
      <c r="K16" s="101">
        <f t="shared" si="2"/>
        <v>144.20000000000027</v>
      </c>
      <c r="L16" s="72">
        <f t="shared" si="3"/>
        <v>45.004411764705885</v>
      </c>
      <c r="M16" s="73">
        <f t="shared" si="4"/>
        <v>38.11895424836601</v>
      </c>
      <c r="N16" s="101">
        <f t="shared" si="6"/>
        <v>6.885457516339876</v>
      </c>
    </row>
    <row r="17" spans="1:14" s="371" customFormat="1" ht="15">
      <c r="A17" s="75" t="s">
        <v>92</v>
      </c>
      <c r="B17" s="226">
        <v>146.932</v>
      </c>
      <c r="C17" s="261">
        <v>3.4</v>
      </c>
      <c r="D17" s="306">
        <f t="shared" si="5"/>
        <v>143.53199999999998</v>
      </c>
      <c r="E17" s="166">
        <v>139.5</v>
      </c>
      <c r="F17" s="73">
        <f t="shared" si="0"/>
        <v>97.19087032856785</v>
      </c>
      <c r="G17" s="66">
        <v>129.5</v>
      </c>
      <c r="H17" s="110">
        <f t="shared" si="1"/>
        <v>10</v>
      </c>
      <c r="I17" s="72">
        <v>443</v>
      </c>
      <c r="J17" s="73">
        <v>364.6</v>
      </c>
      <c r="K17" s="101">
        <f t="shared" si="2"/>
        <v>78.39999999999998</v>
      </c>
      <c r="L17" s="72">
        <f t="shared" si="3"/>
        <v>31.75627240143369</v>
      </c>
      <c r="M17" s="73">
        <f t="shared" si="4"/>
        <v>28.154440154440156</v>
      </c>
      <c r="N17" s="101">
        <f t="shared" si="6"/>
        <v>3.601832246993535</v>
      </c>
    </row>
    <row r="18" spans="1:14" s="371" customFormat="1" ht="15">
      <c r="A18" s="75" t="s">
        <v>13</v>
      </c>
      <c r="B18" s="226">
        <v>900.068</v>
      </c>
      <c r="C18" s="261">
        <v>14.556</v>
      </c>
      <c r="D18" s="306">
        <f t="shared" si="5"/>
        <v>885.512</v>
      </c>
      <c r="E18" s="166">
        <v>827.8</v>
      </c>
      <c r="F18" s="73">
        <f t="shared" si="0"/>
        <v>93.48264055145498</v>
      </c>
      <c r="G18" s="66">
        <v>898.6</v>
      </c>
      <c r="H18" s="110">
        <f t="shared" si="1"/>
        <v>-70.80000000000007</v>
      </c>
      <c r="I18" s="72">
        <v>3216.7</v>
      </c>
      <c r="J18" s="73">
        <v>3039</v>
      </c>
      <c r="K18" s="101">
        <f t="shared" si="2"/>
        <v>177.69999999999982</v>
      </c>
      <c r="L18" s="72">
        <f t="shared" si="3"/>
        <v>38.858419908190385</v>
      </c>
      <c r="M18" s="73">
        <f t="shared" si="4"/>
        <v>33.81927442688627</v>
      </c>
      <c r="N18" s="101">
        <f t="shared" si="6"/>
        <v>5.039145481304118</v>
      </c>
    </row>
    <row r="19" spans="1:14" s="371" customFormat="1" ht="15.75" customHeight="1">
      <c r="A19" s="75" t="s">
        <v>14</v>
      </c>
      <c r="B19" s="226">
        <v>601.158</v>
      </c>
      <c r="C19" s="261">
        <v>13.323</v>
      </c>
      <c r="D19" s="306">
        <f t="shared" si="5"/>
        <v>587.835</v>
      </c>
      <c r="E19" s="166">
        <v>563.4</v>
      </c>
      <c r="F19" s="73">
        <f t="shared" si="0"/>
        <v>95.84322131210288</v>
      </c>
      <c r="G19" s="66">
        <v>523.1</v>
      </c>
      <c r="H19" s="110">
        <f t="shared" si="1"/>
        <v>40.299999999999955</v>
      </c>
      <c r="I19" s="72">
        <v>2150.6</v>
      </c>
      <c r="J19" s="73">
        <v>1651.3</v>
      </c>
      <c r="K19" s="101">
        <f t="shared" si="2"/>
        <v>499.29999999999995</v>
      </c>
      <c r="L19" s="72">
        <f t="shared" si="3"/>
        <v>38.17181398651047</v>
      </c>
      <c r="M19" s="73">
        <f t="shared" si="4"/>
        <v>31.567577900974957</v>
      </c>
      <c r="N19" s="101">
        <f t="shared" si="6"/>
        <v>6.604236085535515</v>
      </c>
    </row>
    <row r="20" spans="1:14" s="371" customFormat="1" ht="15">
      <c r="A20" s="75" t="s">
        <v>15</v>
      </c>
      <c r="B20" s="226">
        <v>125.755</v>
      </c>
      <c r="C20" s="261">
        <v>16</v>
      </c>
      <c r="D20" s="306">
        <f t="shared" si="5"/>
        <v>109.755</v>
      </c>
      <c r="E20" s="166">
        <v>106.9</v>
      </c>
      <c r="F20" s="73">
        <f t="shared" si="0"/>
        <v>97.39875176529544</v>
      </c>
      <c r="G20" s="66">
        <v>112</v>
      </c>
      <c r="H20" s="110">
        <f t="shared" si="1"/>
        <v>-5.099999999999994</v>
      </c>
      <c r="I20" s="72">
        <v>253.6</v>
      </c>
      <c r="J20" s="73">
        <v>240</v>
      </c>
      <c r="K20" s="101">
        <f t="shared" si="2"/>
        <v>13.599999999999994</v>
      </c>
      <c r="L20" s="72">
        <f t="shared" si="3"/>
        <v>23.72310570626754</v>
      </c>
      <c r="M20" s="73">
        <f t="shared" si="4"/>
        <v>21.428571428571427</v>
      </c>
      <c r="N20" s="101">
        <f t="shared" si="6"/>
        <v>2.294534277696112</v>
      </c>
    </row>
    <row r="21" spans="1:14" s="371" customFormat="1" ht="15">
      <c r="A21" s="75" t="s">
        <v>16</v>
      </c>
      <c r="B21" s="226">
        <v>1077.03</v>
      </c>
      <c r="C21" s="261">
        <v>14.8</v>
      </c>
      <c r="D21" s="306">
        <f t="shared" si="5"/>
        <v>1062.23</v>
      </c>
      <c r="E21" s="166">
        <v>986.6</v>
      </c>
      <c r="F21" s="73">
        <f t="shared" si="0"/>
        <v>92.8800730538584</v>
      </c>
      <c r="G21" s="66">
        <v>978.1</v>
      </c>
      <c r="H21" s="110">
        <f t="shared" si="1"/>
        <v>8.5</v>
      </c>
      <c r="I21" s="72">
        <v>4123.6</v>
      </c>
      <c r="J21" s="73">
        <v>3347</v>
      </c>
      <c r="K21" s="101">
        <f t="shared" si="2"/>
        <v>776.6000000000004</v>
      </c>
      <c r="L21" s="72">
        <f t="shared" si="3"/>
        <v>41.79606730184473</v>
      </c>
      <c r="M21" s="73">
        <f t="shared" si="4"/>
        <v>34.219404968817095</v>
      </c>
      <c r="N21" s="101">
        <f t="shared" si="6"/>
        <v>7.576662333027635</v>
      </c>
    </row>
    <row r="22" spans="1:14" s="371" customFormat="1" ht="15">
      <c r="A22" s="75" t="s">
        <v>17</v>
      </c>
      <c r="B22" s="226">
        <v>71.062</v>
      </c>
      <c r="C22" s="261"/>
      <c r="D22" s="306">
        <f t="shared" si="5"/>
        <v>71.062</v>
      </c>
      <c r="E22" s="166">
        <v>68.9</v>
      </c>
      <c r="F22" s="73">
        <f t="shared" si="0"/>
        <v>96.95758633306129</v>
      </c>
      <c r="G22" s="66">
        <v>74.7</v>
      </c>
      <c r="H22" s="110">
        <f t="shared" si="1"/>
        <v>-5.799999999999997</v>
      </c>
      <c r="I22" s="72">
        <v>117.8</v>
      </c>
      <c r="J22" s="73">
        <v>115.5</v>
      </c>
      <c r="K22" s="101">
        <f t="shared" si="2"/>
        <v>2.299999999999997</v>
      </c>
      <c r="L22" s="72">
        <f t="shared" si="3"/>
        <v>17.097242380261246</v>
      </c>
      <c r="M22" s="73">
        <f t="shared" si="4"/>
        <v>15.461847389558232</v>
      </c>
      <c r="N22" s="101">
        <f t="shared" si="6"/>
        <v>1.6353949907030145</v>
      </c>
    </row>
    <row r="23" spans="1:14" s="371" customFormat="1" ht="15">
      <c r="A23" s="75" t="s">
        <v>18</v>
      </c>
      <c r="B23" s="226">
        <v>591.393</v>
      </c>
      <c r="C23" s="261">
        <v>0.666</v>
      </c>
      <c r="D23" s="306">
        <f t="shared" si="5"/>
        <v>590.727</v>
      </c>
      <c r="E23" s="166">
        <v>567.05</v>
      </c>
      <c r="F23" s="73">
        <f t="shared" si="0"/>
        <v>95.99188796178268</v>
      </c>
      <c r="G23" s="66">
        <v>506.8</v>
      </c>
      <c r="H23" s="110">
        <f t="shared" si="1"/>
        <v>60.24999999999994</v>
      </c>
      <c r="I23" s="72">
        <v>1968.17</v>
      </c>
      <c r="J23" s="73">
        <v>1599.1</v>
      </c>
      <c r="K23" s="101">
        <f t="shared" si="2"/>
        <v>369.07000000000016</v>
      </c>
      <c r="L23" s="72">
        <f t="shared" si="3"/>
        <v>34.708932192928316</v>
      </c>
      <c r="M23" s="73">
        <f t="shared" si="4"/>
        <v>31.552880820836616</v>
      </c>
      <c r="N23" s="101">
        <f>L23-M23</f>
        <v>3.1560513720916994</v>
      </c>
    </row>
    <row r="24" spans="1:14" s="371" customFormat="1" ht="15">
      <c r="A24" s="75" t="s">
        <v>19</v>
      </c>
      <c r="B24" s="226">
        <v>54.387</v>
      </c>
      <c r="C24" s="261">
        <v>6.693</v>
      </c>
      <c r="D24" s="306">
        <f t="shared" si="5"/>
        <v>47.694</v>
      </c>
      <c r="E24" s="166">
        <v>47.674</v>
      </c>
      <c r="F24" s="73">
        <f t="shared" si="0"/>
        <v>99.95806600410953</v>
      </c>
      <c r="G24" s="66">
        <v>54.9</v>
      </c>
      <c r="H24" s="110">
        <f t="shared" si="1"/>
        <v>-7.225999999999999</v>
      </c>
      <c r="I24" s="72">
        <v>89.016</v>
      </c>
      <c r="J24" s="73">
        <v>97.1</v>
      </c>
      <c r="K24" s="101">
        <f t="shared" si="2"/>
        <v>-8.083999999999989</v>
      </c>
      <c r="L24" s="72">
        <f t="shared" si="3"/>
        <v>18.67181272811176</v>
      </c>
      <c r="M24" s="73">
        <f t="shared" si="4"/>
        <v>17.686703096539162</v>
      </c>
      <c r="N24" s="101">
        <f>L24-M24</f>
        <v>0.9851096315725982</v>
      </c>
    </row>
    <row r="25" spans="1:14" s="371" customFormat="1" ht="15" hidden="1">
      <c r="A25" s="75"/>
      <c r="B25" s="226">
        <v>2.376</v>
      </c>
      <c r="C25" s="261"/>
      <c r="D25" s="306">
        <f t="shared" si="5"/>
        <v>2.376</v>
      </c>
      <c r="E25" s="166"/>
      <c r="F25" s="73">
        <f t="shared" si="0"/>
        <v>0</v>
      </c>
      <c r="G25" s="66"/>
      <c r="H25" s="110"/>
      <c r="I25" s="72"/>
      <c r="J25" s="73"/>
      <c r="K25" s="101"/>
      <c r="L25" s="72" t="e">
        <f t="shared" si="3"/>
        <v>#DIV/0!</v>
      </c>
      <c r="M25" s="73" t="e">
        <f t="shared" si="4"/>
        <v>#DIV/0!</v>
      </c>
      <c r="N25" s="101"/>
    </row>
    <row r="26" spans="1:14" s="44" customFormat="1" ht="15.75">
      <c r="A26" s="162" t="s">
        <v>20</v>
      </c>
      <c r="B26" s="225">
        <v>354.003</v>
      </c>
      <c r="C26" s="349">
        <f>SUM(C27:C36)-C30</f>
        <v>22.684</v>
      </c>
      <c r="D26" s="234">
        <f>SUM(D27:D36)-D30</f>
        <v>331.32</v>
      </c>
      <c r="E26" s="165">
        <f>SUM(E27:E36)-E30</f>
        <v>256.146</v>
      </c>
      <c r="F26" s="39">
        <f t="shared" si="0"/>
        <v>77.31075697211156</v>
      </c>
      <c r="G26" s="65">
        <v>335.84900000000005</v>
      </c>
      <c r="H26" s="109">
        <f t="shared" si="1"/>
        <v>-79.70300000000003</v>
      </c>
      <c r="I26" s="172">
        <f>SUM(I27:I36)-I30</f>
        <v>760.006</v>
      </c>
      <c r="J26" s="65">
        <v>960.7</v>
      </c>
      <c r="K26" s="67">
        <f t="shared" si="2"/>
        <v>-200.69400000000007</v>
      </c>
      <c r="L26" s="42">
        <f t="shared" si="3"/>
        <v>29.67081273960944</v>
      </c>
      <c r="M26" s="39">
        <f t="shared" si="4"/>
        <v>28.605117180637723</v>
      </c>
      <c r="N26" s="100">
        <f aca="true" t="shared" si="7" ref="N26:N35">L26-M26</f>
        <v>1.065695558971715</v>
      </c>
    </row>
    <row r="27" spans="1:14" s="371" customFormat="1" ht="15.75" hidden="1">
      <c r="A27" s="75" t="s">
        <v>61</v>
      </c>
      <c r="B27" s="226">
        <v>0.002</v>
      </c>
      <c r="C27" s="261"/>
      <c r="D27" s="306">
        <f t="shared" si="5"/>
        <v>0.002</v>
      </c>
      <c r="E27" s="166"/>
      <c r="F27" s="73">
        <f t="shared" si="0"/>
        <v>0</v>
      </c>
      <c r="G27" s="66"/>
      <c r="H27" s="109">
        <f t="shared" si="1"/>
        <v>0</v>
      </c>
      <c r="I27" s="94"/>
      <c r="J27" s="66"/>
      <c r="K27" s="67">
        <f t="shared" si="2"/>
        <v>0</v>
      </c>
      <c r="L27" s="72" t="e">
        <f t="shared" si="3"/>
        <v>#DIV/0!</v>
      </c>
      <c r="M27" s="73" t="e">
        <f t="shared" si="4"/>
        <v>#DIV/0!</v>
      </c>
      <c r="N27" s="67" t="e">
        <f t="shared" si="7"/>
        <v>#DIV/0!</v>
      </c>
    </row>
    <row r="28" spans="1:14" s="371" customFormat="1" ht="15.75" hidden="1">
      <c r="A28" s="75" t="s">
        <v>21</v>
      </c>
      <c r="B28" s="226">
        <v>0.008</v>
      </c>
      <c r="C28" s="261"/>
      <c r="D28" s="306">
        <f t="shared" si="5"/>
        <v>0.008</v>
      </c>
      <c r="E28" s="166"/>
      <c r="F28" s="73">
        <f t="shared" si="0"/>
        <v>0</v>
      </c>
      <c r="G28" s="66"/>
      <c r="H28" s="109">
        <f t="shared" si="1"/>
        <v>0</v>
      </c>
      <c r="I28" s="94"/>
      <c r="J28" s="66"/>
      <c r="K28" s="67">
        <f t="shared" si="2"/>
        <v>0</v>
      </c>
      <c r="L28" s="72" t="e">
        <f t="shared" si="3"/>
        <v>#DIV/0!</v>
      </c>
      <c r="M28" s="73" t="e">
        <f t="shared" si="4"/>
        <v>#DIV/0!</v>
      </c>
      <c r="N28" s="67" t="e">
        <f t="shared" si="7"/>
        <v>#DIV/0!</v>
      </c>
    </row>
    <row r="29" spans="1:14" s="371" customFormat="1" ht="15">
      <c r="A29" s="75" t="s">
        <v>22</v>
      </c>
      <c r="B29" s="226">
        <v>2.368</v>
      </c>
      <c r="C29" s="261"/>
      <c r="D29" s="306">
        <f t="shared" si="5"/>
        <v>2.368</v>
      </c>
      <c r="E29" s="166">
        <f>D29-1.25</f>
        <v>1.1179999999999999</v>
      </c>
      <c r="F29" s="73">
        <f t="shared" si="0"/>
        <v>47.21283783783783</v>
      </c>
      <c r="G29" s="66">
        <v>3.049</v>
      </c>
      <c r="H29" s="110">
        <f t="shared" si="1"/>
        <v>-1.931</v>
      </c>
      <c r="I29" s="72">
        <v>1.1</v>
      </c>
      <c r="J29" s="73">
        <v>5.6</v>
      </c>
      <c r="K29" s="101">
        <f t="shared" si="2"/>
        <v>-4.5</v>
      </c>
      <c r="L29" s="72">
        <f t="shared" si="3"/>
        <v>9.838998211091237</v>
      </c>
      <c r="M29" s="73">
        <f t="shared" si="4"/>
        <v>18.366677599212856</v>
      </c>
      <c r="N29" s="101">
        <f t="shared" si="7"/>
        <v>-8.52767938812162</v>
      </c>
    </row>
    <row r="30" spans="1:14" s="371" customFormat="1" ht="15.75" hidden="1">
      <c r="A30" s="75" t="s">
        <v>62</v>
      </c>
      <c r="B30" s="226"/>
      <c r="C30" s="261"/>
      <c r="D30" s="306">
        <f t="shared" si="5"/>
        <v>0</v>
      </c>
      <c r="E30" s="166"/>
      <c r="F30" s="73" t="e">
        <f t="shared" si="0"/>
        <v>#DIV/0!</v>
      </c>
      <c r="G30" s="66"/>
      <c r="H30" s="109">
        <f t="shared" si="1"/>
        <v>0</v>
      </c>
      <c r="I30" s="94"/>
      <c r="J30" s="66"/>
      <c r="K30" s="67">
        <f t="shared" si="2"/>
        <v>0</v>
      </c>
      <c r="L30" s="72" t="e">
        <f t="shared" si="3"/>
        <v>#DIV/0!</v>
      </c>
      <c r="M30" s="73" t="e">
        <f t="shared" si="4"/>
        <v>#DIV/0!</v>
      </c>
      <c r="N30" s="67" t="e">
        <f t="shared" si="7"/>
        <v>#DIV/0!</v>
      </c>
    </row>
    <row r="31" spans="1:14" s="371" customFormat="1" ht="15">
      <c r="A31" s="75" t="s">
        <v>23</v>
      </c>
      <c r="B31" s="226">
        <v>125.799</v>
      </c>
      <c r="C31" s="261">
        <v>8.015</v>
      </c>
      <c r="D31" s="306">
        <f t="shared" si="5"/>
        <v>117.784</v>
      </c>
      <c r="E31" s="166">
        <v>82.468</v>
      </c>
      <c r="F31" s="73">
        <f t="shared" si="0"/>
        <v>70.0163010256062</v>
      </c>
      <c r="G31" s="66">
        <v>111.8</v>
      </c>
      <c r="H31" s="110">
        <f t="shared" si="1"/>
        <v>-29.331999999999994</v>
      </c>
      <c r="I31" s="72">
        <v>139.786</v>
      </c>
      <c r="J31" s="73">
        <v>222</v>
      </c>
      <c r="K31" s="101">
        <f t="shared" si="2"/>
        <v>-82.214</v>
      </c>
      <c r="L31" s="72">
        <f t="shared" si="3"/>
        <v>16.95033225008488</v>
      </c>
      <c r="M31" s="73">
        <f t="shared" si="4"/>
        <v>19.856887298747765</v>
      </c>
      <c r="N31" s="101">
        <f t="shared" si="7"/>
        <v>-2.9065550486628844</v>
      </c>
    </row>
    <row r="32" spans="1:14" s="371" customFormat="1" ht="15">
      <c r="A32" s="75" t="s">
        <v>24</v>
      </c>
      <c r="B32" s="226">
        <v>125.501</v>
      </c>
      <c r="C32" s="261">
        <v>0.6</v>
      </c>
      <c r="D32" s="306">
        <f t="shared" si="5"/>
        <v>124.90100000000001</v>
      </c>
      <c r="E32" s="166">
        <v>95.8</v>
      </c>
      <c r="F32" s="73">
        <f t="shared" si="0"/>
        <v>76.70074699161735</v>
      </c>
      <c r="G32" s="66">
        <v>119.1</v>
      </c>
      <c r="H32" s="110">
        <f t="shared" si="1"/>
        <v>-23.299999999999997</v>
      </c>
      <c r="I32" s="72">
        <v>390.2</v>
      </c>
      <c r="J32" s="73">
        <v>435.9</v>
      </c>
      <c r="K32" s="101">
        <f t="shared" si="2"/>
        <v>-45.69999999999999</v>
      </c>
      <c r="L32" s="72">
        <f t="shared" si="3"/>
        <v>40.73068893528184</v>
      </c>
      <c r="M32" s="73">
        <f t="shared" si="4"/>
        <v>36.59949622166246</v>
      </c>
      <c r="N32" s="101">
        <f t="shared" si="7"/>
        <v>4.131192713619377</v>
      </c>
    </row>
    <row r="33" spans="1:14" s="371" customFormat="1" ht="15">
      <c r="A33" s="75" t="s">
        <v>25</v>
      </c>
      <c r="B33" s="226">
        <v>42.682</v>
      </c>
      <c r="C33" s="261">
        <v>0.606</v>
      </c>
      <c r="D33" s="306">
        <f t="shared" si="5"/>
        <v>42.076</v>
      </c>
      <c r="E33" s="166">
        <v>38</v>
      </c>
      <c r="F33" s="73">
        <f t="shared" si="0"/>
        <v>90.31276737332445</v>
      </c>
      <c r="G33" s="66">
        <v>38.1</v>
      </c>
      <c r="H33" s="110">
        <f t="shared" si="1"/>
        <v>-0.10000000000000142</v>
      </c>
      <c r="I33" s="72">
        <v>123.8</v>
      </c>
      <c r="J33" s="73">
        <v>112.4</v>
      </c>
      <c r="K33" s="101">
        <f t="shared" si="2"/>
        <v>11.399999999999991</v>
      </c>
      <c r="L33" s="72">
        <f t="shared" si="3"/>
        <v>32.578947368421055</v>
      </c>
      <c r="M33" s="73">
        <f t="shared" si="4"/>
        <v>29.50131233595801</v>
      </c>
      <c r="N33" s="101">
        <f t="shared" si="7"/>
        <v>3.0776350324630464</v>
      </c>
    </row>
    <row r="34" spans="1:14" s="371" customFormat="1" ht="15" hidden="1">
      <c r="A34" s="75" t="s">
        <v>26</v>
      </c>
      <c r="B34" s="226"/>
      <c r="C34" s="261"/>
      <c r="D34" s="306">
        <f t="shared" si="5"/>
        <v>0</v>
      </c>
      <c r="E34" s="166"/>
      <c r="F34" s="73" t="e">
        <f t="shared" si="0"/>
        <v>#DIV/0!</v>
      </c>
      <c r="G34" s="66"/>
      <c r="H34" s="110">
        <f t="shared" si="1"/>
        <v>0</v>
      </c>
      <c r="I34" s="72"/>
      <c r="J34" s="73"/>
      <c r="K34" s="101">
        <f t="shared" si="2"/>
        <v>0</v>
      </c>
      <c r="L34" s="72" t="e">
        <f t="shared" si="3"/>
        <v>#DIV/0!</v>
      </c>
      <c r="M34" s="73" t="e">
        <f t="shared" si="4"/>
        <v>#DIV/0!</v>
      </c>
      <c r="N34" s="101" t="e">
        <f t="shared" si="7"/>
        <v>#DIV/0!</v>
      </c>
    </row>
    <row r="35" spans="1:14" s="371" customFormat="1" ht="15">
      <c r="A35" s="75" t="s">
        <v>27</v>
      </c>
      <c r="B35" s="226">
        <v>16.228</v>
      </c>
      <c r="C35" s="261">
        <v>6.663</v>
      </c>
      <c r="D35" s="306">
        <f t="shared" si="5"/>
        <v>9.565000000000001</v>
      </c>
      <c r="E35" s="166">
        <v>7.46</v>
      </c>
      <c r="F35" s="73">
        <f t="shared" si="0"/>
        <v>77.9926816518557</v>
      </c>
      <c r="G35" s="66">
        <v>19.8</v>
      </c>
      <c r="H35" s="110">
        <f t="shared" si="1"/>
        <v>-12.34</v>
      </c>
      <c r="I35" s="72">
        <v>20.02</v>
      </c>
      <c r="J35" s="73">
        <v>54</v>
      </c>
      <c r="K35" s="101">
        <f t="shared" si="2"/>
        <v>-33.980000000000004</v>
      </c>
      <c r="L35" s="72">
        <f t="shared" si="3"/>
        <v>26.83646112600536</v>
      </c>
      <c r="M35" s="73">
        <f t="shared" si="4"/>
        <v>27.27272727272727</v>
      </c>
      <c r="N35" s="101">
        <f t="shared" si="7"/>
        <v>-0.4362661467219091</v>
      </c>
    </row>
    <row r="36" spans="1:14" s="371" customFormat="1" ht="15">
      <c r="A36" s="75" t="s">
        <v>28</v>
      </c>
      <c r="B36" s="226">
        <v>41.416</v>
      </c>
      <c r="C36" s="261">
        <v>6.8</v>
      </c>
      <c r="D36" s="306">
        <f t="shared" si="5"/>
        <v>34.616</v>
      </c>
      <c r="E36" s="166">
        <v>31.3</v>
      </c>
      <c r="F36" s="73">
        <f t="shared" si="0"/>
        <v>90.42061474462677</v>
      </c>
      <c r="G36" s="66">
        <v>44</v>
      </c>
      <c r="H36" s="110">
        <f t="shared" si="1"/>
        <v>-12.7</v>
      </c>
      <c r="I36" s="94">
        <v>85.1</v>
      </c>
      <c r="J36" s="73">
        <v>130.8</v>
      </c>
      <c r="K36" s="101">
        <f t="shared" si="2"/>
        <v>-45.70000000000002</v>
      </c>
      <c r="L36" s="72">
        <f t="shared" si="3"/>
        <v>27.188498402555908</v>
      </c>
      <c r="M36" s="73">
        <f t="shared" si="4"/>
        <v>29.72727272727273</v>
      </c>
      <c r="N36" s="101">
        <f>L36-M36</f>
        <v>-2.5387743247168224</v>
      </c>
    </row>
    <row r="37" spans="1:14" s="44" customFormat="1" ht="15.75">
      <c r="A37" s="162" t="s">
        <v>93</v>
      </c>
      <c r="B37" s="225">
        <v>8822.447</v>
      </c>
      <c r="C37" s="349">
        <f>SUM(C38:C45)</f>
        <v>52.168</v>
      </c>
      <c r="D37" s="305">
        <f>B37-C37</f>
        <v>8770.279</v>
      </c>
      <c r="E37" s="165">
        <f>SUM(E38:E45)</f>
        <v>8673.97</v>
      </c>
      <c r="F37" s="39">
        <f t="shared" si="0"/>
        <v>98.90187073866178</v>
      </c>
      <c r="G37" s="165">
        <v>8399.6</v>
      </c>
      <c r="H37" s="109">
        <f t="shared" si="1"/>
        <v>274.369999999999</v>
      </c>
      <c r="I37" s="172">
        <f>SUM(I38:I45)</f>
        <v>36207.7469</v>
      </c>
      <c r="J37" s="65">
        <v>33515.1</v>
      </c>
      <c r="K37" s="67">
        <f>I37-J37</f>
        <v>2692.6468999999997</v>
      </c>
      <c r="L37" s="42">
        <f t="shared" si="3"/>
        <v>41.742993000898096</v>
      </c>
      <c r="M37" s="39">
        <f t="shared" si="4"/>
        <v>39.90082861088623</v>
      </c>
      <c r="N37" s="67">
        <f>L37-M37</f>
        <v>1.8421643900118667</v>
      </c>
    </row>
    <row r="38" spans="1:14" s="371" customFormat="1" ht="15">
      <c r="A38" s="75" t="s">
        <v>63</v>
      </c>
      <c r="B38" s="226">
        <v>142.837</v>
      </c>
      <c r="C38" s="261">
        <v>2.4</v>
      </c>
      <c r="D38" s="306">
        <f t="shared" si="5"/>
        <v>140.43699999999998</v>
      </c>
      <c r="E38" s="166">
        <v>138.7</v>
      </c>
      <c r="F38" s="73">
        <f t="shared" si="0"/>
        <v>98.76314646425087</v>
      </c>
      <c r="G38" s="66">
        <v>148.7</v>
      </c>
      <c r="H38" s="211">
        <f t="shared" si="1"/>
        <v>-10</v>
      </c>
      <c r="I38" s="94">
        <v>608.9</v>
      </c>
      <c r="J38" s="66">
        <v>721.5</v>
      </c>
      <c r="K38" s="95">
        <f t="shared" si="2"/>
        <v>-112.60000000000002</v>
      </c>
      <c r="L38" s="72">
        <f t="shared" si="3"/>
        <v>43.90050468637347</v>
      </c>
      <c r="M38" s="73">
        <f t="shared" si="4"/>
        <v>48.52051109616678</v>
      </c>
      <c r="N38" s="95">
        <f aca="true" t="shared" si="8" ref="N38:N101">L38-M38</f>
        <v>-4.620006409793305</v>
      </c>
    </row>
    <row r="39" spans="1:14" s="371" customFormat="1" ht="15">
      <c r="A39" s="75" t="s">
        <v>67</v>
      </c>
      <c r="B39" s="226">
        <v>229.893</v>
      </c>
      <c r="C39" s="261">
        <f>4.055-0.9</f>
        <v>3.155</v>
      </c>
      <c r="D39" s="306">
        <f t="shared" si="5"/>
        <v>226.738</v>
      </c>
      <c r="E39" s="166">
        <v>226.67</v>
      </c>
      <c r="F39" s="73">
        <f t="shared" si="0"/>
        <v>99.9700094382062</v>
      </c>
      <c r="G39" s="66">
        <v>190.2</v>
      </c>
      <c r="H39" s="211">
        <f t="shared" si="1"/>
        <v>36.47</v>
      </c>
      <c r="I39" s="94">
        <v>579.9</v>
      </c>
      <c r="J39" s="66">
        <v>492.4</v>
      </c>
      <c r="K39" s="95">
        <f aca="true" t="shared" si="9" ref="K39:K44">I39-J39</f>
        <v>87.5</v>
      </c>
      <c r="L39" s="72">
        <f t="shared" si="3"/>
        <v>25.583447302245553</v>
      </c>
      <c r="M39" s="73">
        <f t="shared" si="4"/>
        <v>25.888538380651944</v>
      </c>
      <c r="N39" s="95">
        <f t="shared" si="8"/>
        <v>-0.3050910784063916</v>
      </c>
    </row>
    <row r="40" spans="1:14" s="47" customFormat="1" ht="15">
      <c r="A40" s="163" t="s">
        <v>115</v>
      </c>
      <c r="B40" s="265">
        <v>551.8</v>
      </c>
      <c r="C40" s="262">
        <v>2.213</v>
      </c>
      <c r="D40" s="306">
        <f t="shared" si="5"/>
        <v>549.587</v>
      </c>
      <c r="E40" s="168">
        <v>543.4</v>
      </c>
      <c r="F40" s="73">
        <f t="shared" si="0"/>
        <v>98.87424556985518</v>
      </c>
      <c r="G40" s="97">
        <v>505.7</v>
      </c>
      <c r="H40" s="212">
        <f>E40-G40</f>
        <v>37.69999999999999</v>
      </c>
      <c r="I40" s="173">
        <f>1659.3369+9.01</f>
        <v>1668.3469</v>
      </c>
      <c r="J40" s="97">
        <v>1464.1</v>
      </c>
      <c r="K40" s="98">
        <f t="shared" si="9"/>
        <v>204.2469000000001</v>
      </c>
      <c r="L40" s="72">
        <f t="shared" si="3"/>
        <v>30.702004048582996</v>
      </c>
      <c r="M40" s="73">
        <f t="shared" si="4"/>
        <v>28.951947795135453</v>
      </c>
      <c r="N40" s="98">
        <f>L40-M40</f>
        <v>1.7500562534475428</v>
      </c>
    </row>
    <row r="41" spans="1:14" s="371" customFormat="1" ht="15">
      <c r="A41" s="75" t="s">
        <v>30</v>
      </c>
      <c r="B41" s="226">
        <v>2451.148</v>
      </c>
      <c r="C41" s="261">
        <v>6.2</v>
      </c>
      <c r="D41" s="306">
        <f t="shared" si="5"/>
        <v>2444.9480000000003</v>
      </c>
      <c r="E41" s="166">
        <v>2405.1</v>
      </c>
      <c r="F41" s="73">
        <f t="shared" si="0"/>
        <v>98.37019028625556</v>
      </c>
      <c r="G41" s="66">
        <v>2440.7</v>
      </c>
      <c r="H41" s="211">
        <f t="shared" si="1"/>
        <v>-35.59999999999991</v>
      </c>
      <c r="I41" s="94">
        <v>14552.8</v>
      </c>
      <c r="J41" s="66">
        <v>14697.2</v>
      </c>
      <c r="K41" s="95">
        <f t="shared" si="9"/>
        <v>-144.40000000000146</v>
      </c>
      <c r="L41" s="72">
        <f t="shared" si="3"/>
        <v>60.508086981830274</v>
      </c>
      <c r="M41" s="73">
        <f t="shared" si="4"/>
        <v>60.217150817388465</v>
      </c>
      <c r="N41" s="95">
        <f t="shared" si="8"/>
        <v>0.2909361644418098</v>
      </c>
    </row>
    <row r="42" spans="1:14" s="371" customFormat="1" ht="15">
      <c r="A42" s="75" t="s">
        <v>31</v>
      </c>
      <c r="B42" s="226">
        <v>11.972</v>
      </c>
      <c r="C42" s="261"/>
      <c r="D42" s="306">
        <f t="shared" si="5"/>
        <v>11.972</v>
      </c>
      <c r="E42" s="166">
        <v>7.7</v>
      </c>
      <c r="F42" s="73">
        <f t="shared" si="0"/>
        <v>64.31673905780154</v>
      </c>
      <c r="G42" s="66">
        <v>9.9</v>
      </c>
      <c r="H42" s="110">
        <f t="shared" si="1"/>
        <v>-2.2</v>
      </c>
      <c r="I42" s="72">
        <v>20.4</v>
      </c>
      <c r="J42" s="73">
        <v>28.3</v>
      </c>
      <c r="K42" s="101">
        <f t="shared" si="9"/>
        <v>-7.900000000000002</v>
      </c>
      <c r="L42" s="72">
        <f t="shared" si="3"/>
        <v>26.493506493506487</v>
      </c>
      <c r="M42" s="73">
        <f t="shared" si="4"/>
        <v>28.585858585858585</v>
      </c>
      <c r="N42" s="101">
        <f t="shared" si="8"/>
        <v>-2.0923520923520975</v>
      </c>
    </row>
    <row r="43" spans="1:14" s="371" customFormat="1" ht="15">
      <c r="A43" s="75" t="s">
        <v>32</v>
      </c>
      <c r="B43" s="226">
        <v>2153.1</v>
      </c>
      <c r="C43" s="261">
        <v>11</v>
      </c>
      <c r="D43" s="306">
        <f t="shared" si="5"/>
        <v>2142.1</v>
      </c>
      <c r="E43" s="166">
        <v>2080.8</v>
      </c>
      <c r="F43" s="73">
        <f t="shared" si="0"/>
        <v>97.13832220717988</v>
      </c>
      <c r="G43" s="66">
        <v>1872.4</v>
      </c>
      <c r="H43" s="110">
        <f t="shared" si="1"/>
        <v>208.4000000000001</v>
      </c>
      <c r="I43" s="72">
        <v>5607.9</v>
      </c>
      <c r="J43" s="73">
        <v>4551.8</v>
      </c>
      <c r="K43" s="101">
        <f t="shared" si="9"/>
        <v>1056.0999999999995</v>
      </c>
      <c r="L43" s="72">
        <f t="shared" si="3"/>
        <v>26.950692041522487</v>
      </c>
      <c r="M43" s="73">
        <f t="shared" si="4"/>
        <v>24.309976500747705</v>
      </c>
      <c r="N43" s="101">
        <f t="shared" si="8"/>
        <v>2.6407155407747815</v>
      </c>
    </row>
    <row r="44" spans="1:14" s="371" customFormat="1" ht="15">
      <c r="A44" s="75" t="s">
        <v>33</v>
      </c>
      <c r="B44" s="226">
        <v>3352.312</v>
      </c>
      <c r="C44" s="261">
        <v>27.2</v>
      </c>
      <c r="D44" s="306">
        <f t="shared" si="5"/>
        <v>3325.112</v>
      </c>
      <c r="E44" s="166">
        <v>3271.6</v>
      </c>
      <c r="F44" s="73">
        <f t="shared" si="0"/>
        <v>98.39067075033863</v>
      </c>
      <c r="G44" s="66">
        <v>3232</v>
      </c>
      <c r="H44" s="110">
        <f t="shared" si="1"/>
        <v>39.59999999999991</v>
      </c>
      <c r="I44" s="72">
        <v>13169.5</v>
      </c>
      <c r="J44" s="73">
        <v>11559.8</v>
      </c>
      <c r="K44" s="101">
        <f t="shared" si="9"/>
        <v>1609.7000000000007</v>
      </c>
      <c r="L44" s="72">
        <f t="shared" si="3"/>
        <v>40.254004156987406</v>
      </c>
      <c r="M44" s="73">
        <f t="shared" si="4"/>
        <v>35.76670792079207</v>
      </c>
      <c r="N44" s="101">
        <f t="shared" si="8"/>
        <v>4.487296236195334</v>
      </c>
    </row>
    <row r="45" spans="1:14" s="371" customFormat="1" ht="15" hidden="1">
      <c r="A45" s="75" t="s">
        <v>102</v>
      </c>
      <c r="B45" s="226">
        <v>0.812</v>
      </c>
      <c r="C45" s="261"/>
      <c r="D45" s="306">
        <f t="shared" si="5"/>
        <v>0.812</v>
      </c>
      <c r="E45" s="166"/>
      <c r="F45" s="73">
        <f t="shared" si="0"/>
        <v>0</v>
      </c>
      <c r="G45" s="66"/>
      <c r="H45" s="110">
        <f t="shared" si="1"/>
        <v>0</v>
      </c>
      <c r="I45" s="72"/>
      <c r="J45" s="73"/>
      <c r="K45" s="101"/>
      <c r="L45" s="72" t="e">
        <f t="shared" si="3"/>
        <v>#DIV/0!</v>
      </c>
      <c r="M45" s="73" t="e">
        <f t="shared" si="4"/>
        <v>#DIV/0!</v>
      </c>
      <c r="N45" s="101" t="e">
        <f>L45-M45</f>
        <v>#DIV/0!</v>
      </c>
    </row>
    <row r="46" spans="1:14" s="44" customFormat="1" ht="15.75">
      <c r="A46" s="162" t="s">
        <v>98</v>
      </c>
      <c r="B46" s="225">
        <v>3172.895</v>
      </c>
      <c r="C46" s="350">
        <f>SUM(C47:C53)</f>
        <v>31.320999999999998</v>
      </c>
      <c r="D46" s="328">
        <f>SUM(D47:D53)</f>
        <v>3141.574</v>
      </c>
      <c r="E46" s="169">
        <f>SUM(E47:E53)</f>
        <v>2987.194</v>
      </c>
      <c r="F46" s="39">
        <f t="shared" si="0"/>
        <v>95.08590279904277</v>
      </c>
      <c r="G46" s="99">
        <v>3028.7</v>
      </c>
      <c r="H46" s="109">
        <f t="shared" si="1"/>
        <v>-41.50599999999986</v>
      </c>
      <c r="I46" s="174">
        <f>SUM(I47:I53)</f>
        <v>12747.032</v>
      </c>
      <c r="J46" s="99">
        <v>13197.5</v>
      </c>
      <c r="K46" s="67">
        <f>I46-J46</f>
        <v>-450.46800000000076</v>
      </c>
      <c r="L46" s="42">
        <f t="shared" si="3"/>
        <v>42.67226032189406</v>
      </c>
      <c r="M46" s="39">
        <f t="shared" si="4"/>
        <v>43.57480106976591</v>
      </c>
      <c r="N46" s="100">
        <f t="shared" si="8"/>
        <v>-0.9025407478718535</v>
      </c>
    </row>
    <row r="47" spans="1:14" s="371" customFormat="1" ht="15">
      <c r="A47" s="75" t="s">
        <v>64</v>
      </c>
      <c r="B47" s="226">
        <v>141.081</v>
      </c>
      <c r="C47" s="261">
        <v>1.4</v>
      </c>
      <c r="D47" s="306">
        <f t="shared" si="5"/>
        <v>139.68099999999998</v>
      </c>
      <c r="E47" s="166">
        <f>134.3+4.9</f>
        <v>139.20000000000002</v>
      </c>
      <c r="F47" s="73">
        <f t="shared" si="0"/>
        <v>99.65564393152972</v>
      </c>
      <c r="G47" s="66">
        <v>134.6</v>
      </c>
      <c r="H47" s="110">
        <f t="shared" si="1"/>
        <v>4.600000000000023</v>
      </c>
      <c r="I47" s="94">
        <f>403.133+22.2</f>
        <v>425.33299999999997</v>
      </c>
      <c r="J47" s="66">
        <v>404</v>
      </c>
      <c r="K47" s="101">
        <f aca="true" t="shared" si="10" ref="K47:K67">I47-J47</f>
        <v>21.33299999999997</v>
      </c>
      <c r="L47" s="72">
        <f t="shared" si="3"/>
        <v>30.5555316091954</v>
      </c>
      <c r="M47" s="73">
        <f t="shared" si="4"/>
        <v>30.0148588410104</v>
      </c>
      <c r="N47" s="101">
        <f t="shared" si="8"/>
        <v>0.5406727681849972</v>
      </c>
    </row>
    <row r="48" spans="1:14" s="371" customFormat="1" ht="15">
      <c r="A48" s="75" t="s">
        <v>65</v>
      </c>
      <c r="B48" s="226">
        <v>39.333</v>
      </c>
      <c r="C48" s="261">
        <v>12.392</v>
      </c>
      <c r="D48" s="306">
        <f t="shared" si="5"/>
        <v>26.941</v>
      </c>
      <c r="E48" s="166">
        <v>20</v>
      </c>
      <c r="F48" s="73">
        <f t="shared" si="0"/>
        <v>74.23629412419731</v>
      </c>
      <c r="G48" s="66">
        <v>27</v>
      </c>
      <c r="H48" s="110">
        <f t="shared" si="1"/>
        <v>-7</v>
      </c>
      <c r="I48" s="94">
        <v>60.7</v>
      </c>
      <c r="J48" s="66">
        <v>81.1</v>
      </c>
      <c r="K48" s="101">
        <f t="shared" si="10"/>
        <v>-20.39999999999999</v>
      </c>
      <c r="L48" s="72">
        <f t="shared" si="3"/>
        <v>30.35</v>
      </c>
      <c r="M48" s="73">
        <f t="shared" si="4"/>
        <v>30.037037037037035</v>
      </c>
      <c r="N48" s="101">
        <f t="shared" si="8"/>
        <v>0.3129629629629669</v>
      </c>
    </row>
    <row r="49" spans="1:14" s="371" customFormat="1" ht="15">
      <c r="A49" s="75" t="s">
        <v>66</v>
      </c>
      <c r="B49" s="226">
        <v>211.218</v>
      </c>
      <c r="C49" s="261">
        <v>4.26</v>
      </c>
      <c r="D49" s="306">
        <f t="shared" si="5"/>
        <v>206.958</v>
      </c>
      <c r="E49" s="166">
        <v>153</v>
      </c>
      <c r="F49" s="73">
        <f t="shared" si="0"/>
        <v>73.92804337111878</v>
      </c>
      <c r="G49" s="66">
        <v>171.3</v>
      </c>
      <c r="H49" s="110">
        <f t="shared" si="1"/>
        <v>-18.30000000000001</v>
      </c>
      <c r="I49" s="94">
        <v>935.5</v>
      </c>
      <c r="J49" s="66">
        <v>885</v>
      </c>
      <c r="K49" s="101">
        <f t="shared" si="10"/>
        <v>50.5</v>
      </c>
      <c r="L49" s="72">
        <f t="shared" si="3"/>
        <v>61.143790849673195</v>
      </c>
      <c r="M49" s="73">
        <f t="shared" si="4"/>
        <v>51.66374781085814</v>
      </c>
      <c r="N49" s="101">
        <f t="shared" si="8"/>
        <v>9.480043038815055</v>
      </c>
    </row>
    <row r="50" spans="1:14" s="371" customFormat="1" ht="15">
      <c r="A50" s="75" t="s">
        <v>29</v>
      </c>
      <c r="B50" s="226">
        <v>93.622</v>
      </c>
      <c r="C50" s="261">
        <v>2.563</v>
      </c>
      <c r="D50" s="306">
        <f t="shared" si="5"/>
        <v>91.059</v>
      </c>
      <c r="E50" s="166">
        <v>53.679</v>
      </c>
      <c r="F50" s="73">
        <f t="shared" si="0"/>
        <v>58.94969195796133</v>
      </c>
      <c r="G50" s="66">
        <v>60</v>
      </c>
      <c r="H50" s="110">
        <f t="shared" si="1"/>
        <v>-6.320999999999998</v>
      </c>
      <c r="I50" s="94">
        <v>231.264</v>
      </c>
      <c r="J50" s="66">
        <v>297.4</v>
      </c>
      <c r="K50" s="101">
        <f t="shared" si="10"/>
        <v>-66.13599999999997</v>
      </c>
      <c r="L50" s="72">
        <f t="shared" si="3"/>
        <v>43.082769798245124</v>
      </c>
      <c r="M50" s="73">
        <f t="shared" si="4"/>
        <v>49.56666666666666</v>
      </c>
      <c r="N50" s="101">
        <f t="shared" si="8"/>
        <v>-6.483896868421539</v>
      </c>
    </row>
    <row r="51" spans="1:14" s="371" customFormat="1" ht="15">
      <c r="A51" s="75" t="s">
        <v>68</v>
      </c>
      <c r="B51" s="226">
        <v>133.151</v>
      </c>
      <c r="C51" s="261">
        <v>8.45</v>
      </c>
      <c r="D51" s="306">
        <f t="shared" si="5"/>
        <v>124.70100000000001</v>
      </c>
      <c r="E51" s="166">
        <v>96</v>
      </c>
      <c r="F51" s="73">
        <f t="shared" si="0"/>
        <v>76.98414607741718</v>
      </c>
      <c r="G51" s="66">
        <v>125.7</v>
      </c>
      <c r="H51" s="110">
        <f t="shared" si="1"/>
        <v>-29.700000000000003</v>
      </c>
      <c r="I51" s="94">
        <v>353.7</v>
      </c>
      <c r="J51" s="66">
        <v>673.2</v>
      </c>
      <c r="K51" s="101">
        <f t="shared" si="10"/>
        <v>-319.50000000000006</v>
      </c>
      <c r="L51" s="72">
        <f t="shared" si="3"/>
        <v>36.84375</v>
      </c>
      <c r="M51" s="73">
        <f t="shared" si="4"/>
        <v>53.55608591885442</v>
      </c>
      <c r="N51" s="101">
        <f t="shared" si="8"/>
        <v>-16.71233591885442</v>
      </c>
    </row>
    <row r="52" spans="1:14" s="371" customFormat="1" ht="15">
      <c r="A52" s="75" t="s">
        <v>69</v>
      </c>
      <c r="B52" s="226">
        <v>160.363</v>
      </c>
      <c r="C52" s="261"/>
      <c r="D52" s="306">
        <f t="shared" si="5"/>
        <v>160.363</v>
      </c>
      <c r="E52" s="166">
        <v>160.315</v>
      </c>
      <c r="F52" s="73">
        <f t="shared" si="0"/>
        <v>99.97006790843275</v>
      </c>
      <c r="G52" s="66">
        <v>124.1</v>
      </c>
      <c r="H52" s="110">
        <f t="shared" si="1"/>
        <v>36.215</v>
      </c>
      <c r="I52" s="94">
        <v>435.535</v>
      </c>
      <c r="J52" s="66">
        <v>336.4</v>
      </c>
      <c r="K52" s="101">
        <f t="shared" si="10"/>
        <v>99.13500000000005</v>
      </c>
      <c r="L52" s="72">
        <f t="shared" si="3"/>
        <v>27.167451579702462</v>
      </c>
      <c r="M52" s="73">
        <f t="shared" si="4"/>
        <v>27.107171635777597</v>
      </c>
      <c r="N52" s="101">
        <f t="shared" si="8"/>
        <v>0.06027994392486491</v>
      </c>
    </row>
    <row r="53" spans="1:14" s="371" customFormat="1" ht="15">
      <c r="A53" s="75" t="s">
        <v>95</v>
      </c>
      <c r="B53" s="226">
        <v>2394.127</v>
      </c>
      <c r="C53" s="261">
        <v>2.2560000000000002</v>
      </c>
      <c r="D53" s="306">
        <f t="shared" si="5"/>
        <v>2391.871</v>
      </c>
      <c r="E53" s="166">
        <v>2365</v>
      </c>
      <c r="F53" s="73">
        <f t="shared" si="0"/>
        <v>98.87656984845754</v>
      </c>
      <c r="G53" s="66">
        <v>2386</v>
      </c>
      <c r="H53" s="110">
        <f t="shared" si="1"/>
        <v>-21</v>
      </c>
      <c r="I53" s="94">
        <v>10305</v>
      </c>
      <c r="J53" s="66">
        <v>10520.4</v>
      </c>
      <c r="K53" s="101">
        <f t="shared" si="10"/>
        <v>-215.39999999999964</v>
      </c>
      <c r="L53" s="72">
        <f t="shared" si="3"/>
        <v>43.57293868921776</v>
      </c>
      <c r="M53" s="73">
        <f t="shared" si="4"/>
        <v>44.09220452640402</v>
      </c>
      <c r="N53" s="101">
        <f t="shared" si="8"/>
        <v>-0.5192658371862606</v>
      </c>
    </row>
    <row r="54" spans="1:14" s="44" customFormat="1" ht="16.5" customHeight="1">
      <c r="A54" s="41" t="s">
        <v>34</v>
      </c>
      <c r="B54" s="225">
        <v>13271.6</v>
      </c>
      <c r="C54" s="349">
        <f>SUM(C55:C68)</f>
        <v>366.269</v>
      </c>
      <c r="D54" s="234">
        <f>SUM(D55:D68)</f>
        <v>12905.330999999998</v>
      </c>
      <c r="E54" s="165">
        <f>SUM(E55:E68)</f>
        <v>12591.020999999999</v>
      </c>
      <c r="F54" s="39">
        <f t="shared" si="0"/>
        <v>97.56449485875255</v>
      </c>
      <c r="G54" s="65">
        <v>12608.9</v>
      </c>
      <c r="H54" s="109">
        <f t="shared" si="1"/>
        <v>-17.879000000000815</v>
      </c>
      <c r="I54" s="172">
        <f>SUM(I55:I68)</f>
        <v>31848.295000000002</v>
      </c>
      <c r="J54" s="65">
        <v>25752.300000000003</v>
      </c>
      <c r="K54" s="67">
        <f t="shared" si="10"/>
        <v>6095.994999999999</v>
      </c>
      <c r="L54" s="42">
        <f>I54/E54*10</f>
        <v>25.294449909979505</v>
      </c>
      <c r="M54" s="39">
        <f>J54/G54*10</f>
        <v>20.423906922887802</v>
      </c>
      <c r="N54" s="100">
        <f>L54-M54</f>
        <v>4.870542987091703</v>
      </c>
    </row>
    <row r="55" spans="1:14" s="371" customFormat="1" ht="15">
      <c r="A55" s="70" t="s">
        <v>70</v>
      </c>
      <c r="B55" s="226">
        <v>1793.954</v>
      </c>
      <c r="C55" s="261">
        <v>56.4</v>
      </c>
      <c r="D55" s="306">
        <f t="shared" si="5"/>
        <v>1737.5539999999999</v>
      </c>
      <c r="E55" s="167">
        <v>1737.6</v>
      </c>
      <c r="F55" s="73">
        <f t="shared" si="0"/>
        <v>100.0026473997355</v>
      </c>
      <c r="G55" s="73">
        <v>1770.3</v>
      </c>
      <c r="H55" s="110">
        <f t="shared" si="1"/>
        <v>-32.700000000000045</v>
      </c>
      <c r="I55" s="72">
        <v>3980</v>
      </c>
      <c r="J55" s="73">
        <v>3363</v>
      </c>
      <c r="K55" s="101">
        <f t="shared" si="10"/>
        <v>617</v>
      </c>
      <c r="L55" s="72">
        <f t="shared" si="3"/>
        <v>22.905156537753225</v>
      </c>
      <c r="M55" s="73">
        <f t="shared" si="4"/>
        <v>18.996780206744617</v>
      </c>
      <c r="N55" s="101">
        <f t="shared" si="8"/>
        <v>3.9083763310086077</v>
      </c>
    </row>
    <row r="56" spans="1:14" s="371" customFormat="1" ht="15">
      <c r="A56" s="70" t="s">
        <v>71</v>
      </c>
      <c r="B56" s="226">
        <v>142.56</v>
      </c>
      <c r="C56" s="261">
        <v>0.365</v>
      </c>
      <c r="D56" s="306">
        <f t="shared" si="5"/>
        <v>142.195</v>
      </c>
      <c r="E56" s="167">
        <v>139.434</v>
      </c>
      <c r="F56" s="73">
        <f t="shared" si="0"/>
        <v>98.05830022152678</v>
      </c>
      <c r="G56" s="73">
        <v>134.4</v>
      </c>
      <c r="H56" s="110">
        <f t="shared" si="1"/>
        <v>5.033999999999992</v>
      </c>
      <c r="I56" s="72">
        <v>271.4</v>
      </c>
      <c r="J56" s="73">
        <v>235.1</v>
      </c>
      <c r="K56" s="101">
        <f t="shared" si="10"/>
        <v>36.29999999999998</v>
      </c>
      <c r="L56" s="72">
        <f t="shared" si="3"/>
        <v>19.464406098942867</v>
      </c>
      <c r="M56" s="73">
        <f t="shared" si="4"/>
        <v>17.492559523809522</v>
      </c>
      <c r="N56" s="101">
        <f t="shared" si="8"/>
        <v>1.9718465751333447</v>
      </c>
    </row>
    <row r="57" spans="1:14" s="371" customFormat="1" ht="15">
      <c r="A57" s="70" t="s">
        <v>72</v>
      </c>
      <c r="B57" s="226">
        <v>453.705</v>
      </c>
      <c r="C57" s="261">
        <v>31.6</v>
      </c>
      <c r="D57" s="306">
        <f t="shared" si="5"/>
        <v>422.10499999999996</v>
      </c>
      <c r="E57" s="167">
        <v>410.243</v>
      </c>
      <c r="F57" s="73">
        <f t="shared" si="0"/>
        <v>97.18979874675733</v>
      </c>
      <c r="G57" s="73">
        <v>443.9</v>
      </c>
      <c r="H57" s="110">
        <f t="shared" si="1"/>
        <v>-33.65699999999998</v>
      </c>
      <c r="I57" s="72">
        <v>1409.606</v>
      </c>
      <c r="J57" s="73">
        <v>1305</v>
      </c>
      <c r="K57" s="101">
        <f t="shared" si="10"/>
        <v>104.606</v>
      </c>
      <c r="L57" s="72">
        <f t="shared" si="3"/>
        <v>34.360269401306056</v>
      </c>
      <c r="M57" s="73">
        <f t="shared" si="4"/>
        <v>29.398513178643842</v>
      </c>
      <c r="N57" s="101">
        <f t="shared" si="8"/>
        <v>4.961756222662213</v>
      </c>
    </row>
    <row r="58" spans="1:14" s="371" customFormat="1" ht="15">
      <c r="A58" s="70" t="s">
        <v>73</v>
      </c>
      <c r="B58" s="226">
        <v>1554.064</v>
      </c>
      <c r="C58" s="261">
        <v>44</v>
      </c>
      <c r="D58" s="306">
        <f t="shared" si="5"/>
        <v>1510.064</v>
      </c>
      <c r="E58" s="167">
        <v>1496.1</v>
      </c>
      <c r="F58" s="73">
        <f t="shared" si="0"/>
        <v>99.07527098189215</v>
      </c>
      <c r="G58" s="73">
        <v>1586.1</v>
      </c>
      <c r="H58" s="110">
        <f t="shared" si="1"/>
        <v>-90</v>
      </c>
      <c r="I58" s="72">
        <v>5104.9</v>
      </c>
      <c r="J58" s="73">
        <v>4336.1</v>
      </c>
      <c r="K58" s="101">
        <f t="shared" si="10"/>
        <v>768.7999999999993</v>
      </c>
      <c r="L58" s="72">
        <f t="shared" si="3"/>
        <v>34.12138226054408</v>
      </c>
      <c r="M58" s="73">
        <f t="shared" si="4"/>
        <v>27.338124960595174</v>
      </c>
      <c r="N58" s="101">
        <f t="shared" si="8"/>
        <v>6.783257299948907</v>
      </c>
    </row>
    <row r="59" spans="1:14" s="371" customFormat="1" ht="15">
      <c r="A59" s="70" t="s">
        <v>74</v>
      </c>
      <c r="B59" s="226">
        <v>406.467</v>
      </c>
      <c r="C59" s="261">
        <v>33.9</v>
      </c>
      <c r="D59" s="306">
        <f t="shared" si="5"/>
        <v>372.567</v>
      </c>
      <c r="E59" s="167">
        <v>353.03</v>
      </c>
      <c r="F59" s="73">
        <f t="shared" si="0"/>
        <v>94.75611098138053</v>
      </c>
      <c r="G59" s="73">
        <v>353.1</v>
      </c>
      <c r="H59" s="110">
        <f t="shared" si="1"/>
        <v>-0.07000000000005002</v>
      </c>
      <c r="I59" s="72">
        <v>732.611</v>
      </c>
      <c r="J59" s="73">
        <v>593.4</v>
      </c>
      <c r="K59" s="101">
        <f t="shared" si="10"/>
        <v>139.211</v>
      </c>
      <c r="L59" s="72">
        <f t="shared" si="3"/>
        <v>20.752089057587174</v>
      </c>
      <c r="M59" s="73">
        <f t="shared" si="4"/>
        <v>16.805437553101104</v>
      </c>
      <c r="N59" s="101">
        <f t="shared" si="8"/>
        <v>3.94665150448607</v>
      </c>
    </row>
    <row r="60" spans="1:14" s="371" customFormat="1" ht="15">
      <c r="A60" s="70" t="s">
        <v>35</v>
      </c>
      <c r="B60" s="226">
        <v>297.075</v>
      </c>
      <c r="C60" s="261">
        <v>21.505</v>
      </c>
      <c r="D60" s="306">
        <f t="shared" si="5"/>
        <v>275.57</v>
      </c>
      <c r="E60" s="167">
        <v>268.9</v>
      </c>
      <c r="F60" s="73">
        <f t="shared" si="0"/>
        <v>97.5795623616504</v>
      </c>
      <c r="G60" s="73">
        <v>292.8</v>
      </c>
      <c r="H60" s="110">
        <f t="shared" si="1"/>
        <v>-23.900000000000034</v>
      </c>
      <c r="I60" s="72">
        <v>727.4</v>
      </c>
      <c r="J60" s="73">
        <v>656.4</v>
      </c>
      <c r="K60" s="101">
        <f t="shared" si="10"/>
        <v>71</v>
      </c>
      <c r="L60" s="72">
        <f t="shared" si="3"/>
        <v>27.050948307921164</v>
      </c>
      <c r="M60" s="73">
        <f t="shared" si="4"/>
        <v>22.41803278688524</v>
      </c>
      <c r="N60" s="101">
        <f t="shared" si="8"/>
        <v>4.6329155210359225</v>
      </c>
    </row>
    <row r="61" spans="1:14" s="371" customFormat="1" ht="15">
      <c r="A61" s="70" t="s">
        <v>94</v>
      </c>
      <c r="B61" s="226">
        <v>255.329</v>
      </c>
      <c r="C61" s="261">
        <v>5.2330000000000005</v>
      </c>
      <c r="D61" s="306">
        <f t="shared" si="5"/>
        <v>250.096</v>
      </c>
      <c r="E61" s="167">
        <v>212.159</v>
      </c>
      <c r="F61" s="73">
        <f t="shared" si="0"/>
        <v>84.8310248864436</v>
      </c>
      <c r="G61" s="73">
        <v>212.8</v>
      </c>
      <c r="H61" s="110">
        <f t="shared" si="1"/>
        <v>-0.6410000000000196</v>
      </c>
      <c r="I61" s="72">
        <v>367.219</v>
      </c>
      <c r="J61" s="73">
        <v>272.2</v>
      </c>
      <c r="K61" s="101">
        <f t="shared" si="10"/>
        <v>95.019</v>
      </c>
      <c r="L61" s="72">
        <f t="shared" si="3"/>
        <v>17.308669441315242</v>
      </c>
      <c r="M61" s="73">
        <f t="shared" si="4"/>
        <v>12.791353383458645</v>
      </c>
      <c r="N61" s="101">
        <f t="shared" si="8"/>
        <v>4.517316057856597</v>
      </c>
    </row>
    <row r="62" spans="1:14" s="371" customFormat="1" ht="15">
      <c r="A62" s="70" t="s">
        <v>36</v>
      </c>
      <c r="B62" s="226">
        <v>314.883</v>
      </c>
      <c r="C62" s="261">
        <v>27.7</v>
      </c>
      <c r="D62" s="306">
        <f t="shared" si="5"/>
        <v>287.183</v>
      </c>
      <c r="E62" s="167">
        <v>283.9</v>
      </c>
      <c r="F62" s="73">
        <f t="shared" si="0"/>
        <v>98.85682648346176</v>
      </c>
      <c r="G62" s="73">
        <v>300.4</v>
      </c>
      <c r="H62" s="110">
        <f t="shared" si="1"/>
        <v>-16.5</v>
      </c>
      <c r="I62" s="72">
        <v>658.6</v>
      </c>
      <c r="J62" s="73">
        <v>580.4</v>
      </c>
      <c r="K62" s="101">
        <f t="shared" si="10"/>
        <v>78.20000000000005</v>
      </c>
      <c r="L62" s="72">
        <f t="shared" si="3"/>
        <v>23.198309263825294</v>
      </c>
      <c r="M62" s="73">
        <f t="shared" si="4"/>
        <v>19.320905459387486</v>
      </c>
      <c r="N62" s="101">
        <f t="shared" si="8"/>
        <v>3.877403804437808</v>
      </c>
    </row>
    <row r="63" spans="1:14" s="371" customFormat="1" ht="15">
      <c r="A63" s="70" t="s">
        <v>75</v>
      </c>
      <c r="B63" s="226">
        <v>596.959</v>
      </c>
      <c r="C63" s="261">
        <v>35.6</v>
      </c>
      <c r="D63" s="306">
        <f t="shared" si="5"/>
        <v>561.3589999999999</v>
      </c>
      <c r="E63" s="167">
        <v>554.7</v>
      </c>
      <c r="F63" s="73">
        <f t="shared" si="0"/>
        <v>98.81377157932805</v>
      </c>
      <c r="G63" s="73">
        <v>567.3</v>
      </c>
      <c r="H63" s="110">
        <f t="shared" si="1"/>
        <v>-12.599999999999909</v>
      </c>
      <c r="I63" s="72">
        <v>1396.2</v>
      </c>
      <c r="J63" s="73">
        <v>1190</v>
      </c>
      <c r="K63" s="101">
        <f t="shared" si="10"/>
        <v>206.20000000000005</v>
      </c>
      <c r="L63" s="72">
        <f t="shared" si="3"/>
        <v>25.170362358031365</v>
      </c>
      <c r="M63" s="73">
        <f t="shared" si="4"/>
        <v>20.976555614313416</v>
      </c>
      <c r="N63" s="101">
        <f t="shared" si="8"/>
        <v>4.19380674371795</v>
      </c>
    </row>
    <row r="64" spans="1:14" s="371" customFormat="1" ht="15">
      <c r="A64" s="70" t="s">
        <v>37</v>
      </c>
      <c r="B64" s="226">
        <v>2716.592</v>
      </c>
      <c r="C64" s="261">
        <v>8.2</v>
      </c>
      <c r="D64" s="306">
        <f t="shared" si="5"/>
        <v>2708.3920000000003</v>
      </c>
      <c r="E64" s="167">
        <v>2649.1</v>
      </c>
      <c r="F64" s="73">
        <f t="shared" si="0"/>
        <v>97.8108043444228</v>
      </c>
      <c r="G64" s="73">
        <v>2602.2</v>
      </c>
      <c r="H64" s="110">
        <f t="shared" si="1"/>
        <v>46.90000000000009</v>
      </c>
      <c r="I64" s="72">
        <v>4371.9</v>
      </c>
      <c r="J64" s="73">
        <v>3275.3</v>
      </c>
      <c r="K64" s="101">
        <f t="shared" si="10"/>
        <v>1096.5999999999995</v>
      </c>
      <c r="L64" s="72">
        <f t="shared" si="3"/>
        <v>16.503340757238306</v>
      </c>
      <c r="M64" s="73">
        <f t="shared" si="4"/>
        <v>12.586657443701485</v>
      </c>
      <c r="N64" s="101">
        <f t="shared" si="8"/>
        <v>3.9166833135368204</v>
      </c>
    </row>
    <row r="65" spans="1:14" s="371" customFormat="1" ht="15">
      <c r="A65" s="70" t="s">
        <v>38</v>
      </c>
      <c r="B65" s="226">
        <v>721.962</v>
      </c>
      <c r="C65" s="261">
        <v>40.1</v>
      </c>
      <c r="D65" s="306">
        <f t="shared" si="5"/>
        <v>681.862</v>
      </c>
      <c r="E65" s="167">
        <v>664</v>
      </c>
      <c r="F65" s="73">
        <f t="shared" si="0"/>
        <v>97.38040835242322</v>
      </c>
      <c r="G65" s="73">
        <v>677.6</v>
      </c>
      <c r="H65" s="110">
        <f t="shared" si="1"/>
        <v>-13.600000000000023</v>
      </c>
      <c r="I65" s="72">
        <v>2357.2</v>
      </c>
      <c r="J65" s="73">
        <v>2030.5</v>
      </c>
      <c r="K65" s="101">
        <f t="shared" si="10"/>
        <v>326.6999999999998</v>
      </c>
      <c r="L65" s="72">
        <f t="shared" si="3"/>
        <v>35.5</v>
      </c>
      <c r="M65" s="73">
        <f t="shared" si="4"/>
        <v>29.966056670602125</v>
      </c>
      <c r="N65" s="101">
        <f t="shared" si="8"/>
        <v>5.533943329397875</v>
      </c>
    </row>
    <row r="66" spans="1:14" s="371" customFormat="1" ht="15">
      <c r="A66" s="75" t="s">
        <v>39</v>
      </c>
      <c r="B66" s="226">
        <v>1127.118</v>
      </c>
      <c r="C66" s="261">
        <v>36.55</v>
      </c>
      <c r="D66" s="306">
        <f t="shared" si="5"/>
        <v>1090.568</v>
      </c>
      <c r="E66" s="167">
        <v>1040.6</v>
      </c>
      <c r="F66" s="73">
        <f t="shared" si="0"/>
        <v>95.418167413678</v>
      </c>
      <c r="G66" s="73">
        <v>1095</v>
      </c>
      <c r="H66" s="110">
        <f t="shared" si="1"/>
        <v>-54.40000000000009</v>
      </c>
      <c r="I66" s="72">
        <v>2800.1</v>
      </c>
      <c r="J66" s="73">
        <v>2201</v>
      </c>
      <c r="K66" s="101">
        <f t="shared" si="10"/>
        <v>599.0999999999999</v>
      </c>
      <c r="L66" s="72">
        <f t="shared" si="3"/>
        <v>26.908514318662313</v>
      </c>
      <c r="M66" s="73">
        <f t="shared" si="4"/>
        <v>20.100456621004565</v>
      </c>
      <c r="N66" s="101">
        <f t="shared" si="8"/>
        <v>6.808057697657748</v>
      </c>
    </row>
    <row r="67" spans="1:14" s="371" customFormat="1" ht="15">
      <c r="A67" s="75" t="s">
        <v>40</v>
      </c>
      <c r="B67" s="226">
        <v>2307.447</v>
      </c>
      <c r="C67" s="261">
        <v>23.4</v>
      </c>
      <c r="D67" s="306">
        <f t="shared" si="5"/>
        <v>2284.047</v>
      </c>
      <c r="E67" s="166">
        <v>2214.5</v>
      </c>
      <c r="F67" s="73">
        <f t="shared" si="0"/>
        <v>96.95509768406691</v>
      </c>
      <c r="G67" s="66">
        <v>2035.8</v>
      </c>
      <c r="H67" s="110">
        <f t="shared" si="1"/>
        <v>178.70000000000005</v>
      </c>
      <c r="I67" s="94">
        <v>6000.008</v>
      </c>
      <c r="J67" s="66">
        <v>4395</v>
      </c>
      <c r="K67" s="101">
        <f t="shared" si="10"/>
        <v>1605.0079999999998</v>
      </c>
      <c r="L67" s="72">
        <f t="shared" si="3"/>
        <v>27.09418830435764</v>
      </c>
      <c r="M67" s="73">
        <f t="shared" si="4"/>
        <v>21.58856469201297</v>
      </c>
      <c r="N67" s="101">
        <f t="shared" si="8"/>
        <v>5.505623612344671</v>
      </c>
    </row>
    <row r="68" spans="1:14" s="371" customFormat="1" ht="15">
      <c r="A68" s="70" t="s">
        <v>41</v>
      </c>
      <c r="B68" s="226">
        <v>583.485</v>
      </c>
      <c r="C68" s="261">
        <v>1.716</v>
      </c>
      <c r="D68" s="306">
        <f t="shared" si="5"/>
        <v>581.769</v>
      </c>
      <c r="E68" s="167">
        <v>566.755</v>
      </c>
      <c r="F68" s="73">
        <f t="shared" si="0"/>
        <v>97.41925059602694</v>
      </c>
      <c r="G68" s="73">
        <v>537.2</v>
      </c>
      <c r="H68" s="110">
        <f t="shared" si="1"/>
        <v>29.55499999999995</v>
      </c>
      <c r="I68" s="72">
        <v>1671.151</v>
      </c>
      <c r="J68" s="73">
        <v>1318.9</v>
      </c>
      <c r="K68" s="126">
        <f>I68-J68</f>
        <v>352.251</v>
      </c>
      <c r="L68" s="72">
        <f t="shared" si="3"/>
        <v>29.48630360561442</v>
      </c>
      <c r="M68" s="73">
        <f t="shared" si="4"/>
        <v>24.551377513030527</v>
      </c>
      <c r="N68" s="101">
        <f t="shared" si="8"/>
        <v>4.934926092583893</v>
      </c>
    </row>
    <row r="69" spans="1:14" s="44" customFormat="1" ht="15.75">
      <c r="A69" s="41" t="s">
        <v>76</v>
      </c>
      <c r="B69" s="225">
        <v>3570.565</v>
      </c>
      <c r="C69" s="351">
        <f>SUM(C70:C75)-C73-C74</f>
        <v>59.458</v>
      </c>
      <c r="D69" s="329">
        <f>SUM(D70:D75)-D73-D74</f>
        <v>3511.107</v>
      </c>
      <c r="E69" s="170">
        <f>SUM(E70:E75)-E73-E74</f>
        <v>3496.8079999999995</v>
      </c>
      <c r="F69" s="39">
        <f t="shared" si="0"/>
        <v>99.59274952315607</v>
      </c>
      <c r="G69" s="39">
        <v>3489.5</v>
      </c>
      <c r="H69" s="109">
        <f t="shared" si="1"/>
        <v>7.307999999999538</v>
      </c>
      <c r="I69" s="42">
        <f>SUM(I70:I75)-I73-I74</f>
        <v>7101.169</v>
      </c>
      <c r="J69" s="39">
        <v>5997</v>
      </c>
      <c r="K69" s="130">
        <f>I69-J69</f>
        <v>1104.1689999999999</v>
      </c>
      <c r="L69" s="42">
        <f t="shared" si="3"/>
        <v>20.30757479392635</v>
      </c>
      <c r="M69" s="39">
        <f t="shared" si="4"/>
        <v>17.185843244017768</v>
      </c>
      <c r="N69" s="100">
        <f t="shared" si="8"/>
        <v>3.1217315499085814</v>
      </c>
    </row>
    <row r="70" spans="1:14" s="371" customFormat="1" ht="15">
      <c r="A70" s="70" t="s">
        <v>77</v>
      </c>
      <c r="B70" s="226">
        <v>1114.49</v>
      </c>
      <c r="C70" s="261">
        <v>9.385</v>
      </c>
      <c r="D70" s="306">
        <f t="shared" si="5"/>
        <v>1105.105</v>
      </c>
      <c r="E70" s="167">
        <v>1105.1</v>
      </c>
      <c r="F70" s="73">
        <f t="shared" si="0"/>
        <v>99.99954755430478</v>
      </c>
      <c r="G70" s="73">
        <v>1124.1</v>
      </c>
      <c r="H70" s="110">
        <f t="shared" si="1"/>
        <v>-19</v>
      </c>
      <c r="I70" s="72">
        <v>2237</v>
      </c>
      <c r="J70" s="73">
        <v>1973.8</v>
      </c>
      <c r="K70" s="128">
        <f>I70-J70</f>
        <v>263.20000000000005</v>
      </c>
      <c r="L70" s="72">
        <f t="shared" si="3"/>
        <v>20.24251198986517</v>
      </c>
      <c r="M70" s="73">
        <f t="shared" si="4"/>
        <v>17.558936037719064</v>
      </c>
      <c r="N70" s="101">
        <f t="shared" si="8"/>
        <v>2.683575952146107</v>
      </c>
    </row>
    <row r="71" spans="1:14" s="371" customFormat="1" ht="15">
      <c r="A71" s="70" t="s">
        <v>42</v>
      </c>
      <c r="B71" s="226">
        <v>370.421</v>
      </c>
      <c r="C71" s="261">
        <v>23</v>
      </c>
      <c r="D71" s="306">
        <f aca="true" t="shared" si="11" ref="D71:D102">B71-C71</f>
        <v>347.421</v>
      </c>
      <c r="E71" s="167">
        <v>333.174</v>
      </c>
      <c r="F71" s="73">
        <f aca="true" t="shared" si="12" ref="F71:F102">E71/D71*100</f>
        <v>95.89921161933216</v>
      </c>
      <c r="G71" s="73">
        <v>334.1</v>
      </c>
      <c r="H71" s="110">
        <f t="shared" si="1"/>
        <v>-0.9260000000000446</v>
      </c>
      <c r="I71" s="72">
        <v>812.869</v>
      </c>
      <c r="J71" s="73">
        <v>626.9</v>
      </c>
      <c r="K71" s="128">
        <f>I71-J71</f>
        <v>185.96900000000005</v>
      </c>
      <c r="L71" s="72">
        <f aca="true" t="shared" si="13" ref="L71:L102">I71/E71*10</f>
        <v>24.397732115951428</v>
      </c>
      <c r="M71" s="73">
        <f aca="true" t="shared" si="14" ref="M71:M102">J71/G71*10</f>
        <v>18.763843160730318</v>
      </c>
      <c r="N71" s="101">
        <f t="shared" si="8"/>
        <v>5.63388895522111</v>
      </c>
    </row>
    <row r="72" spans="1:14" s="371" customFormat="1" ht="15">
      <c r="A72" s="70" t="s">
        <v>43</v>
      </c>
      <c r="B72" s="226">
        <v>688.507</v>
      </c>
      <c r="C72" s="261">
        <v>8.073</v>
      </c>
      <c r="D72" s="306">
        <f t="shared" si="11"/>
        <v>680.434</v>
      </c>
      <c r="E72" s="167">
        <v>680.434</v>
      </c>
      <c r="F72" s="73">
        <f t="shared" si="12"/>
        <v>100</v>
      </c>
      <c r="G72" s="73">
        <v>684.4</v>
      </c>
      <c r="H72" s="110">
        <f aca="true" t="shared" si="15" ref="H72:H103">E72-G72</f>
        <v>-3.966000000000008</v>
      </c>
      <c r="I72" s="72">
        <v>1728.4</v>
      </c>
      <c r="J72" s="73">
        <v>1414.5</v>
      </c>
      <c r="K72" s="128">
        <f>I72-J72</f>
        <v>313.9000000000001</v>
      </c>
      <c r="L72" s="72">
        <f t="shared" si="13"/>
        <v>25.401434966506674</v>
      </c>
      <c r="M72" s="73">
        <f t="shared" si="14"/>
        <v>20.667738164815898</v>
      </c>
      <c r="N72" s="101">
        <f t="shared" si="8"/>
        <v>4.733696801690776</v>
      </c>
    </row>
    <row r="73" spans="1:14" s="371" customFormat="1" ht="15" hidden="1">
      <c r="A73" s="70" t="s">
        <v>78</v>
      </c>
      <c r="B73" s="226"/>
      <c r="C73" s="261"/>
      <c r="D73" s="306">
        <f t="shared" si="11"/>
        <v>0</v>
      </c>
      <c r="E73" s="167"/>
      <c r="F73" s="73" t="e">
        <f t="shared" si="12"/>
        <v>#DIV/0!</v>
      </c>
      <c r="G73" s="73"/>
      <c r="H73" s="110">
        <f t="shared" si="15"/>
        <v>0</v>
      </c>
      <c r="I73" s="72"/>
      <c r="J73" s="73"/>
      <c r="K73" s="128">
        <f aca="true" t="shared" si="16" ref="K73:K103">I73-J73</f>
        <v>0</v>
      </c>
      <c r="L73" s="72" t="e">
        <f t="shared" si="13"/>
        <v>#DIV/0!</v>
      </c>
      <c r="M73" s="73" t="e">
        <f t="shared" si="14"/>
        <v>#DIV/0!</v>
      </c>
      <c r="N73" s="101" t="e">
        <f t="shared" si="8"/>
        <v>#DIV/0!</v>
      </c>
    </row>
    <row r="74" spans="1:14" s="371" customFormat="1" ht="15" hidden="1">
      <c r="A74" s="70" t="s">
        <v>79</v>
      </c>
      <c r="B74" s="226">
        <v>0.002</v>
      </c>
      <c r="C74" s="261"/>
      <c r="D74" s="306"/>
      <c r="E74" s="167"/>
      <c r="F74" s="73" t="e">
        <f t="shared" si="12"/>
        <v>#DIV/0!</v>
      </c>
      <c r="G74" s="73"/>
      <c r="H74" s="110">
        <f t="shared" si="15"/>
        <v>0</v>
      </c>
      <c r="I74" s="72"/>
      <c r="J74" s="73"/>
      <c r="K74" s="128">
        <f t="shared" si="16"/>
        <v>0</v>
      </c>
      <c r="L74" s="72" t="e">
        <f t="shared" si="13"/>
        <v>#DIV/0!</v>
      </c>
      <c r="M74" s="73" t="e">
        <f t="shared" si="14"/>
        <v>#DIV/0!</v>
      </c>
      <c r="N74" s="101" t="e">
        <f t="shared" si="8"/>
        <v>#DIV/0!</v>
      </c>
    </row>
    <row r="75" spans="1:14" s="371" customFormat="1" ht="15">
      <c r="A75" s="70" t="s">
        <v>44</v>
      </c>
      <c r="B75" s="226">
        <v>1397.147</v>
      </c>
      <c r="C75" s="261">
        <v>19</v>
      </c>
      <c r="D75" s="306">
        <f t="shared" si="11"/>
        <v>1378.147</v>
      </c>
      <c r="E75" s="167">
        <v>1378.1</v>
      </c>
      <c r="F75" s="73">
        <f t="shared" si="12"/>
        <v>99.99658962360328</v>
      </c>
      <c r="G75" s="73">
        <v>1346.9</v>
      </c>
      <c r="H75" s="110">
        <f t="shared" si="15"/>
        <v>31.199999999999818</v>
      </c>
      <c r="I75" s="72">
        <v>2322.9</v>
      </c>
      <c r="J75" s="73">
        <v>1981.8</v>
      </c>
      <c r="K75" s="128">
        <f t="shared" si="16"/>
        <v>341.10000000000014</v>
      </c>
      <c r="L75" s="72">
        <f t="shared" si="13"/>
        <v>16.855815978521154</v>
      </c>
      <c r="M75" s="73">
        <f t="shared" si="14"/>
        <v>14.713787215086494</v>
      </c>
      <c r="N75" s="101">
        <f t="shared" si="8"/>
        <v>2.1420287634346593</v>
      </c>
    </row>
    <row r="76" spans="1:14" s="44" customFormat="1" ht="15.75">
      <c r="A76" s="41" t="s">
        <v>45</v>
      </c>
      <c r="B76" s="225">
        <v>10090.836</v>
      </c>
      <c r="C76" s="351">
        <f>SUM(C77:C92)-C83-C84-C92</f>
        <v>140.65</v>
      </c>
      <c r="D76" s="329">
        <f>SUM(D77:D92)-D83-D84-D92</f>
        <v>9950.188000000002</v>
      </c>
      <c r="E76" s="170">
        <f>SUM(E77:E92)-E83-E84-E92</f>
        <v>9752.544</v>
      </c>
      <c r="F76" s="39">
        <f t="shared" si="12"/>
        <v>98.01366567144257</v>
      </c>
      <c r="G76" s="39">
        <v>9769.406</v>
      </c>
      <c r="H76" s="109">
        <f t="shared" si="15"/>
        <v>-16.86200000000099</v>
      </c>
      <c r="I76" s="42">
        <f>SUM(I77:I92)-I83-I84-I92</f>
        <v>16785.529</v>
      </c>
      <c r="J76" s="39">
        <v>16127.199999999999</v>
      </c>
      <c r="K76" s="130">
        <f t="shared" si="16"/>
        <v>658.3289999999997</v>
      </c>
      <c r="L76" s="42">
        <f t="shared" si="13"/>
        <v>17.211436318564672</v>
      </c>
      <c r="M76" s="39">
        <f t="shared" si="14"/>
        <v>16.507861378675425</v>
      </c>
      <c r="N76" s="67">
        <f aca="true" t="shared" si="17" ref="N76:N81">L76-M76</f>
        <v>0.703574939889247</v>
      </c>
    </row>
    <row r="77" spans="1:14" s="371" customFormat="1" ht="15">
      <c r="A77" s="70" t="s">
        <v>80</v>
      </c>
      <c r="B77" s="226">
        <v>7.503</v>
      </c>
      <c r="C77" s="261">
        <v>0.7</v>
      </c>
      <c r="D77" s="306">
        <f t="shared" si="11"/>
        <v>6.803</v>
      </c>
      <c r="E77" s="167">
        <v>6.243</v>
      </c>
      <c r="F77" s="73">
        <f t="shared" si="12"/>
        <v>91.76833749816258</v>
      </c>
      <c r="G77" s="73">
        <v>6.2</v>
      </c>
      <c r="H77" s="110">
        <f t="shared" si="15"/>
        <v>0.04300000000000015</v>
      </c>
      <c r="I77" s="72">
        <v>5.407</v>
      </c>
      <c r="J77" s="73">
        <v>10.5</v>
      </c>
      <c r="K77" s="128">
        <f t="shared" si="16"/>
        <v>-5.093</v>
      </c>
      <c r="L77" s="72">
        <f t="shared" si="13"/>
        <v>8.66090020823322</v>
      </c>
      <c r="M77" s="73">
        <f t="shared" si="14"/>
        <v>16.935483870967744</v>
      </c>
      <c r="N77" s="101">
        <f t="shared" si="17"/>
        <v>-8.274583662734523</v>
      </c>
    </row>
    <row r="78" spans="1:14" s="371" customFormat="1" ht="15">
      <c r="A78" s="70" t="s">
        <v>81</v>
      </c>
      <c r="B78" s="226">
        <v>72.999</v>
      </c>
      <c r="C78" s="261">
        <v>29</v>
      </c>
      <c r="D78" s="306">
        <f t="shared" si="11"/>
        <v>43.998999999999995</v>
      </c>
      <c r="E78" s="167">
        <v>31.5</v>
      </c>
      <c r="F78" s="73">
        <f t="shared" si="12"/>
        <v>71.59253619400442</v>
      </c>
      <c r="G78" s="73">
        <v>17.2</v>
      </c>
      <c r="H78" s="110">
        <f t="shared" si="15"/>
        <v>14.3</v>
      </c>
      <c r="I78" s="72">
        <v>30</v>
      </c>
      <c r="J78" s="73">
        <v>17.6</v>
      </c>
      <c r="K78" s="128">
        <f t="shared" si="16"/>
        <v>12.399999999999999</v>
      </c>
      <c r="L78" s="72">
        <f t="shared" si="13"/>
        <v>9.523809523809524</v>
      </c>
      <c r="M78" s="73">
        <f t="shared" si="14"/>
        <v>10.232558139534884</v>
      </c>
      <c r="N78" s="101">
        <f t="shared" si="17"/>
        <v>-0.7087486157253604</v>
      </c>
    </row>
    <row r="79" spans="1:14" s="371" customFormat="1" ht="15">
      <c r="A79" s="70" t="s">
        <v>82</v>
      </c>
      <c r="B79" s="226">
        <v>6.865</v>
      </c>
      <c r="C79" s="261">
        <v>0.106</v>
      </c>
      <c r="D79" s="306">
        <f t="shared" si="11"/>
        <v>6.759</v>
      </c>
      <c r="E79" s="167">
        <v>2.8</v>
      </c>
      <c r="F79" s="73">
        <f t="shared" si="12"/>
        <v>41.42624648616659</v>
      </c>
      <c r="G79" s="73"/>
      <c r="H79" s="110">
        <f t="shared" si="15"/>
        <v>2.8</v>
      </c>
      <c r="I79" s="72">
        <v>2.9</v>
      </c>
      <c r="J79" s="73"/>
      <c r="K79" s="128">
        <f t="shared" si="16"/>
        <v>2.9</v>
      </c>
      <c r="L79" s="72">
        <f t="shared" si="13"/>
        <v>10.357142857142858</v>
      </c>
      <c r="M79" s="73"/>
      <c r="N79" s="101">
        <f t="shared" si="17"/>
        <v>10.357142857142858</v>
      </c>
    </row>
    <row r="80" spans="1:14" s="371" customFormat="1" ht="15">
      <c r="A80" s="70" t="s">
        <v>83</v>
      </c>
      <c r="B80" s="226">
        <v>100.502</v>
      </c>
      <c r="C80" s="261"/>
      <c r="D80" s="306">
        <f t="shared" si="11"/>
        <v>100.502</v>
      </c>
      <c r="E80" s="167">
        <v>47.9</v>
      </c>
      <c r="F80" s="73">
        <f t="shared" si="12"/>
        <v>47.66074306978966</v>
      </c>
      <c r="G80" s="73">
        <v>80.4</v>
      </c>
      <c r="H80" s="110">
        <f t="shared" si="15"/>
        <v>-32.50000000000001</v>
      </c>
      <c r="I80" s="72">
        <v>77.8</v>
      </c>
      <c r="J80" s="73">
        <v>122.9</v>
      </c>
      <c r="K80" s="128">
        <f t="shared" si="16"/>
        <v>-45.10000000000001</v>
      </c>
      <c r="L80" s="72">
        <f t="shared" si="13"/>
        <v>16.24217118997912</v>
      </c>
      <c r="M80" s="73">
        <f t="shared" si="14"/>
        <v>15.286069651741293</v>
      </c>
      <c r="N80" s="101">
        <f t="shared" si="17"/>
        <v>0.956101538237828</v>
      </c>
    </row>
    <row r="81" spans="1:14" s="371" customFormat="1" ht="15">
      <c r="A81" s="70" t="s">
        <v>46</v>
      </c>
      <c r="B81" s="226">
        <v>3750.335</v>
      </c>
      <c r="C81" s="261">
        <v>57.550000000000004</v>
      </c>
      <c r="D81" s="306">
        <f t="shared" si="11"/>
        <v>3692.785</v>
      </c>
      <c r="E81" s="167">
        <v>3691.2</v>
      </c>
      <c r="F81" s="73">
        <f t="shared" si="12"/>
        <v>99.95707846516923</v>
      </c>
      <c r="G81" s="73">
        <v>3637</v>
      </c>
      <c r="H81" s="110">
        <f t="shared" si="15"/>
        <v>54.19999999999982</v>
      </c>
      <c r="I81" s="72">
        <v>5280</v>
      </c>
      <c r="J81" s="73">
        <v>5067</v>
      </c>
      <c r="K81" s="128">
        <f t="shared" si="16"/>
        <v>213</v>
      </c>
      <c r="L81" s="72">
        <f t="shared" si="13"/>
        <v>14.304291287386217</v>
      </c>
      <c r="M81" s="73">
        <f t="shared" si="14"/>
        <v>13.931811932911739</v>
      </c>
      <c r="N81" s="101">
        <f t="shared" si="17"/>
        <v>0.37247935447447844</v>
      </c>
    </row>
    <row r="82" spans="1:14" s="371" customFormat="1" ht="15">
      <c r="A82" s="70" t="s">
        <v>47</v>
      </c>
      <c r="B82" s="226">
        <v>1050.729</v>
      </c>
      <c r="C82" s="261">
        <v>13.3</v>
      </c>
      <c r="D82" s="306">
        <f t="shared" si="11"/>
        <v>1037.429</v>
      </c>
      <c r="E82" s="167">
        <v>935.4</v>
      </c>
      <c r="F82" s="73">
        <f t="shared" si="12"/>
        <v>90.16520648641978</v>
      </c>
      <c r="G82" s="73">
        <v>1043.3</v>
      </c>
      <c r="H82" s="110">
        <f t="shared" si="15"/>
        <v>-107.89999999999998</v>
      </c>
      <c r="I82" s="72">
        <v>2212.56</v>
      </c>
      <c r="J82" s="73">
        <v>2628.3</v>
      </c>
      <c r="K82" s="128">
        <f t="shared" si="16"/>
        <v>-415.74000000000024</v>
      </c>
      <c r="L82" s="72">
        <f t="shared" si="13"/>
        <v>23.653624118024375</v>
      </c>
      <c r="M82" s="73">
        <f t="shared" si="14"/>
        <v>25.192178663855074</v>
      </c>
      <c r="N82" s="101">
        <f t="shared" si="8"/>
        <v>-1.5385545458306993</v>
      </c>
    </row>
    <row r="83" spans="1:14" s="371" customFormat="1" ht="15" hidden="1">
      <c r="A83" s="70" t="s">
        <v>84</v>
      </c>
      <c r="B83" s="226"/>
      <c r="C83" s="261"/>
      <c r="D83" s="306">
        <f t="shared" si="11"/>
        <v>0</v>
      </c>
      <c r="E83" s="167"/>
      <c r="F83" s="73" t="e">
        <f t="shared" si="12"/>
        <v>#DIV/0!</v>
      </c>
      <c r="G83" s="73"/>
      <c r="H83" s="110">
        <f t="shared" si="15"/>
        <v>0</v>
      </c>
      <c r="I83" s="72"/>
      <c r="J83" s="73"/>
      <c r="K83" s="128">
        <f t="shared" si="16"/>
        <v>0</v>
      </c>
      <c r="L83" s="72" t="e">
        <f t="shared" si="13"/>
        <v>#DIV/0!</v>
      </c>
      <c r="M83" s="73" t="e">
        <f t="shared" si="14"/>
        <v>#DIV/0!</v>
      </c>
      <c r="N83" s="101" t="e">
        <f t="shared" si="8"/>
        <v>#DIV/0!</v>
      </c>
    </row>
    <row r="84" spans="1:14" s="371" customFormat="1" ht="15" hidden="1">
      <c r="A84" s="70" t="s">
        <v>85</v>
      </c>
      <c r="B84" s="226"/>
      <c r="C84" s="261"/>
      <c r="D84" s="306">
        <f t="shared" si="11"/>
        <v>0</v>
      </c>
      <c r="E84" s="167"/>
      <c r="F84" s="73" t="e">
        <f t="shared" si="12"/>
        <v>#DIV/0!</v>
      </c>
      <c r="G84" s="73"/>
      <c r="H84" s="110">
        <f t="shared" si="15"/>
        <v>0</v>
      </c>
      <c r="I84" s="72"/>
      <c r="J84" s="73"/>
      <c r="K84" s="128">
        <f t="shared" si="16"/>
        <v>0</v>
      </c>
      <c r="L84" s="72" t="e">
        <f t="shared" si="13"/>
        <v>#DIV/0!</v>
      </c>
      <c r="M84" s="73" t="e">
        <f t="shared" si="14"/>
        <v>#DIV/0!</v>
      </c>
      <c r="N84" s="101" t="e">
        <f t="shared" si="8"/>
        <v>#DIV/0!</v>
      </c>
    </row>
    <row r="85" spans="1:14" s="371" customFormat="1" ht="15">
      <c r="A85" s="70" t="s">
        <v>48</v>
      </c>
      <c r="B85" s="226">
        <v>428.912</v>
      </c>
      <c r="C85" s="261"/>
      <c r="D85" s="306">
        <f t="shared" si="11"/>
        <v>428.912</v>
      </c>
      <c r="E85" s="167">
        <v>420.7</v>
      </c>
      <c r="F85" s="73">
        <f t="shared" si="12"/>
        <v>98.08538814488753</v>
      </c>
      <c r="G85" s="73">
        <v>407.7</v>
      </c>
      <c r="H85" s="110">
        <f t="shared" si="15"/>
        <v>13</v>
      </c>
      <c r="I85" s="72">
        <v>862.7</v>
      </c>
      <c r="J85" s="73">
        <v>765.1</v>
      </c>
      <c r="K85" s="128">
        <f t="shared" si="16"/>
        <v>97.60000000000002</v>
      </c>
      <c r="L85" s="72">
        <f t="shared" si="13"/>
        <v>20.506299025433805</v>
      </c>
      <c r="M85" s="73">
        <f t="shared" si="14"/>
        <v>18.766249693402013</v>
      </c>
      <c r="N85" s="101">
        <f t="shared" si="8"/>
        <v>1.7400493320317914</v>
      </c>
    </row>
    <row r="86" spans="1:14" s="371" customFormat="1" ht="15" hidden="1">
      <c r="A86" s="70" t="s">
        <v>86</v>
      </c>
      <c r="B86" s="226"/>
      <c r="C86" s="261"/>
      <c r="D86" s="306">
        <f t="shared" si="11"/>
        <v>0</v>
      </c>
      <c r="E86" s="167"/>
      <c r="F86" s="73" t="e">
        <f t="shared" si="12"/>
        <v>#DIV/0!</v>
      </c>
      <c r="G86" s="73"/>
      <c r="H86" s="110">
        <f t="shared" si="15"/>
        <v>0</v>
      </c>
      <c r="I86" s="72"/>
      <c r="J86" s="73"/>
      <c r="K86" s="128">
        <f t="shared" si="16"/>
        <v>0</v>
      </c>
      <c r="L86" s="72" t="e">
        <f t="shared" si="13"/>
        <v>#DIV/0!</v>
      </c>
      <c r="M86" s="73" t="e">
        <f t="shared" si="14"/>
        <v>#DIV/0!</v>
      </c>
      <c r="N86" s="101" t="e">
        <f t="shared" si="8"/>
        <v>#DIV/0!</v>
      </c>
    </row>
    <row r="87" spans="1:14" s="371" customFormat="1" ht="15">
      <c r="A87" s="70" t="s">
        <v>49</v>
      </c>
      <c r="B87" s="226">
        <v>609.637</v>
      </c>
      <c r="C87" s="261">
        <v>2.7</v>
      </c>
      <c r="D87" s="306">
        <f t="shared" si="11"/>
        <v>606.9369999999999</v>
      </c>
      <c r="E87" s="167">
        <v>600.7</v>
      </c>
      <c r="F87" s="73">
        <f t="shared" si="12"/>
        <v>98.97238098847164</v>
      </c>
      <c r="G87" s="73">
        <v>600.806</v>
      </c>
      <c r="H87" s="110">
        <f t="shared" si="15"/>
        <v>-0.10599999999999454</v>
      </c>
      <c r="I87" s="72">
        <v>1242.2</v>
      </c>
      <c r="J87" s="73">
        <v>1073.5</v>
      </c>
      <c r="K87" s="128">
        <f t="shared" si="16"/>
        <v>168.70000000000005</v>
      </c>
      <c r="L87" s="72">
        <f t="shared" si="13"/>
        <v>20.679207591143665</v>
      </c>
      <c r="M87" s="73">
        <f t="shared" si="14"/>
        <v>17.86766443743904</v>
      </c>
      <c r="N87" s="101">
        <f t="shared" si="8"/>
        <v>2.8115431537046263</v>
      </c>
    </row>
    <row r="88" spans="1:14" s="371" customFormat="1" ht="15">
      <c r="A88" s="70" t="s">
        <v>50</v>
      </c>
      <c r="B88" s="226">
        <v>1601.264</v>
      </c>
      <c r="C88" s="261"/>
      <c r="D88" s="306">
        <f t="shared" si="11"/>
        <v>1601.264</v>
      </c>
      <c r="E88" s="167">
        <v>1598.8</v>
      </c>
      <c r="F88" s="73">
        <f t="shared" si="12"/>
        <v>99.84612156396447</v>
      </c>
      <c r="G88" s="73">
        <v>1549.5</v>
      </c>
      <c r="H88" s="110">
        <f t="shared" si="15"/>
        <v>49.299999999999955</v>
      </c>
      <c r="I88" s="72">
        <v>3040.7</v>
      </c>
      <c r="J88" s="73">
        <v>2566.1</v>
      </c>
      <c r="K88" s="128">
        <f t="shared" si="16"/>
        <v>474.5999999999999</v>
      </c>
      <c r="L88" s="72">
        <f t="shared" si="13"/>
        <v>19.018638979234424</v>
      </c>
      <c r="M88" s="73">
        <f t="shared" si="14"/>
        <v>16.56082607292675</v>
      </c>
      <c r="N88" s="101">
        <f t="shared" si="8"/>
        <v>2.457812906307673</v>
      </c>
    </row>
    <row r="89" spans="1:14" s="371" customFormat="1" ht="15">
      <c r="A89" s="70" t="s">
        <v>51</v>
      </c>
      <c r="B89" s="226">
        <v>2142.145</v>
      </c>
      <c r="C89" s="261">
        <v>0.129</v>
      </c>
      <c r="D89" s="306">
        <f t="shared" si="11"/>
        <v>2142.016</v>
      </c>
      <c r="E89" s="167">
        <v>2140.3</v>
      </c>
      <c r="F89" s="73">
        <f t="shared" si="12"/>
        <v>99.91988855358692</v>
      </c>
      <c r="G89" s="73">
        <v>2167.2</v>
      </c>
      <c r="H89" s="110">
        <f t="shared" si="15"/>
        <v>-26.899999999999636</v>
      </c>
      <c r="I89" s="72">
        <v>3508.1</v>
      </c>
      <c r="J89" s="73">
        <v>3468.4</v>
      </c>
      <c r="K89" s="128">
        <f t="shared" si="16"/>
        <v>39.69999999999982</v>
      </c>
      <c r="L89" s="72">
        <f t="shared" si="13"/>
        <v>16.3906928935196</v>
      </c>
      <c r="M89" s="73">
        <f t="shared" si="14"/>
        <v>16.004060538944263</v>
      </c>
      <c r="N89" s="101">
        <f t="shared" si="8"/>
        <v>0.38663235457533673</v>
      </c>
    </row>
    <row r="90" spans="1:14" s="371" customFormat="1" ht="15">
      <c r="A90" s="75" t="s">
        <v>52</v>
      </c>
      <c r="B90" s="226">
        <v>193.486</v>
      </c>
      <c r="C90" s="261">
        <f>4.2+2.285</f>
        <v>6.485</v>
      </c>
      <c r="D90" s="306">
        <f t="shared" si="11"/>
        <v>187.00099999999998</v>
      </c>
      <c r="E90" s="167">
        <v>187.001</v>
      </c>
      <c r="F90" s="73">
        <f t="shared" si="12"/>
        <v>100.00000000000003</v>
      </c>
      <c r="G90" s="73">
        <v>195.1</v>
      </c>
      <c r="H90" s="110">
        <f t="shared" si="15"/>
        <v>-8.09899999999999</v>
      </c>
      <c r="I90" s="72">
        <v>407.662</v>
      </c>
      <c r="J90" s="73">
        <v>327.8</v>
      </c>
      <c r="K90" s="128">
        <f t="shared" si="16"/>
        <v>79.86199999999997</v>
      </c>
      <c r="L90" s="72">
        <f t="shared" si="13"/>
        <v>21.79999037438302</v>
      </c>
      <c r="M90" s="73">
        <f t="shared" si="14"/>
        <v>16.801640184520757</v>
      </c>
      <c r="N90" s="101">
        <f t="shared" si="8"/>
        <v>4.998350189862265</v>
      </c>
    </row>
    <row r="91" spans="1:14" s="371" customFormat="1" ht="15">
      <c r="A91" s="70" t="s">
        <v>97</v>
      </c>
      <c r="B91" s="226">
        <v>126.461</v>
      </c>
      <c r="C91" s="261">
        <v>30.68</v>
      </c>
      <c r="D91" s="306">
        <f t="shared" si="11"/>
        <v>95.781</v>
      </c>
      <c r="E91" s="167">
        <v>90</v>
      </c>
      <c r="F91" s="73">
        <f t="shared" si="12"/>
        <v>93.96435618755284</v>
      </c>
      <c r="G91" s="73">
        <v>65</v>
      </c>
      <c r="H91" s="110">
        <f t="shared" si="15"/>
        <v>25</v>
      </c>
      <c r="I91" s="72">
        <v>115.5</v>
      </c>
      <c r="J91" s="73">
        <v>80</v>
      </c>
      <c r="K91" s="128">
        <f t="shared" si="16"/>
        <v>35.5</v>
      </c>
      <c r="L91" s="72">
        <f t="shared" si="13"/>
        <v>12.833333333333334</v>
      </c>
      <c r="M91" s="73">
        <f t="shared" si="14"/>
        <v>12.307692307692308</v>
      </c>
      <c r="N91" s="101">
        <f t="shared" si="8"/>
        <v>0.5256410256410255</v>
      </c>
    </row>
    <row r="92" spans="1:14" s="371" customFormat="1" ht="15.75" hidden="1">
      <c r="A92" s="70" t="s">
        <v>87</v>
      </c>
      <c r="B92" s="226"/>
      <c r="C92" s="261"/>
      <c r="D92" s="306">
        <f t="shared" si="11"/>
        <v>0</v>
      </c>
      <c r="E92" s="167"/>
      <c r="F92" s="73" t="e">
        <f t="shared" si="12"/>
        <v>#DIV/0!</v>
      </c>
      <c r="G92" s="73"/>
      <c r="H92" s="109">
        <f t="shared" si="15"/>
        <v>0</v>
      </c>
      <c r="I92" s="72"/>
      <c r="J92" s="73"/>
      <c r="K92" s="126">
        <f t="shared" si="16"/>
        <v>0</v>
      </c>
      <c r="L92" s="72" t="e">
        <f t="shared" si="13"/>
        <v>#DIV/0!</v>
      </c>
      <c r="M92" s="73" t="e">
        <f t="shared" si="14"/>
        <v>#DIV/0!</v>
      </c>
      <c r="N92" s="100" t="e">
        <f t="shared" si="8"/>
        <v>#DIV/0!</v>
      </c>
    </row>
    <row r="93" spans="1:14" s="44" customFormat="1" ht="15.75">
      <c r="A93" s="41" t="s">
        <v>53</v>
      </c>
      <c r="B93" s="225">
        <v>327.606</v>
      </c>
      <c r="C93" s="351">
        <f>SUM(C94:C103)-C99</f>
        <v>2.9210000000000003</v>
      </c>
      <c r="D93" s="329">
        <f>SUM(D94:D103)-D99</f>
        <v>324.685</v>
      </c>
      <c r="E93" s="170">
        <f>SUM(E94:E103)-E99</f>
        <v>281.356</v>
      </c>
      <c r="F93" s="39">
        <f t="shared" si="12"/>
        <v>86.65506567904276</v>
      </c>
      <c r="G93" s="39">
        <v>305.386</v>
      </c>
      <c r="H93" s="109">
        <f t="shared" si="15"/>
        <v>-24.03000000000003</v>
      </c>
      <c r="I93" s="42">
        <f>SUM(I94:I103)-I99</f>
        <v>638.116</v>
      </c>
      <c r="J93" s="39">
        <v>752.6379999999999</v>
      </c>
      <c r="K93" s="130">
        <f t="shared" si="16"/>
        <v>-114.52199999999993</v>
      </c>
      <c r="L93" s="42">
        <f t="shared" si="13"/>
        <v>22.680021040958785</v>
      </c>
      <c r="M93" s="39">
        <f t="shared" si="14"/>
        <v>24.64546508353362</v>
      </c>
      <c r="N93" s="100">
        <f t="shared" si="8"/>
        <v>-1.965444042574834</v>
      </c>
    </row>
    <row r="94" spans="1:14" s="371" customFormat="1" ht="15.75" hidden="1">
      <c r="A94" s="70" t="s">
        <v>88</v>
      </c>
      <c r="B94" s="226">
        <v>11.848</v>
      </c>
      <c r="C94" s="261">
        <v>0.631</v>
      </c>
      <c r="D94" s="306">
        <f t="shared" si="11"/>
        <v>11.217</v>
      </c>
      <c r="E94" s="167"/>
      <c r="F94" s="73">
        <f t="shared" si="12"/>
        <v>0</v>
      </c>
      <c r="G94" s="73">
        <v>8.207</v>
      </c>
      <c r="H94" s="109">
        <f t="shared" si="15"/>
        <v>-8.207</v>
      </c>
      <c r="I94" s="72"/>
      <c r="J94" s="73">
        <v>9.438</v>
      </c>
      <c r="K94" s="126">
        <f t="shared" si="16"/>
        <v>-9.438</v>
      </c>
      <c r="L94" s="72" t="e">
        <f t="shared" si="13"/>
        <v>#DIV/0!</v>
      </c>
      <c r="M94" s="73">
        <f t="shared" si="14"/>
        <v>11.499939076398196</v>
      </c>
      <c r="N94" s="100" t="e">
        <f t="shared" si="8"/>
        <v>#DIV/0!</v>
      </c>
    </row>
    <row r="95" spans="1:14" s="371" customFormat="1" ht="15">
      <c r="A95" s="70" t="s">
        <v>54</v>
      </c>
      <c r="B95" s="226">
        <v>100.274</v>
      </c>
      <c r="C95" s="261">
        <v>0.63</v>
      </c>
      <c r="D95" s="306">
        <f t="shared" si="11"/>
        <v>99.644</v>
      </c>
      <c r="E95" s="167">
        <v>77.465</v>
      </c>
      <c r="F95" s="73">
        <f t="shared" si="12"/>
        <v>77.741760667978</v>
      </c>
      <c r="G95" s="73">
        <v>77.8</v>
      </c>
      <c r="H95" s="110">
        <f t="shared" si="15"/>
        <v>-0.33499999999999375</v>
      </c>
      <c r="I95" s="72">
        <v>222.049</v>
      </c>
      <c r="J95" s="73">
        <v>215.1</v>
      </c>
      <c r="K95" s="126">
        <f t="shared" si="16"/>
        <v>6.949000000000012</v>
      </c>
      <c r="L95" s="72">
        <f>I95/E95*10</f>
        <v>28.664429097011556</v>
      </c>
      <c r="M95" s="73">
        <f t="shared" si="14"/>
        <v>27.64781491002571</v>
      </c>
      <c r="N95" s="101">
        <f t="shared" si="8"/>
        <v>1.0166141869858478</v>
      </c>
    </row>
    <row r="96" spans="1:14" s="371" customFormat="1" ht="15">
      <c r="A96" s="70" t="s">
        <v>55</v>
      </c>
      <c r="B96" s="226">
        <v>8.493</v>
      </c>
      <c r="C96" s="261"/>
      <c r="D96" s="306">
        <f t="shared" si="11"/>
        <v>8.493</v>
      </c>
      <c r="E96" s="167">
        <v>7.491</v>
      </c>
      <c r="F96" s="73">
        <f t="shared" si="12"/>
        <v>88.20204874602612</v>
      </c>
      <c r="G96" s="73">
        <v>7.2</v>
      </c>
      <c r="H96" s="110">
        <f t="shared" si="15"/>
        <v>0.2909999999999995</v>
      </c>
      <c r="I96" s="72">
        <v>14.401</v>
      </c>
      <c r="J96" s="73">
        <v>10.4</v>
      </c>
      <c r="K96" s="126">
        <f t="shared" si="16"/>
        <v>4.0009999999999994</v>
      </c>
      <c r="L96" s="72">
        <f t="shared" si="13"/>
        <v>19.224402616473103</v>
      </c>
      <c r="M96" s="73">
        <f t="shared" si="14"/>
        <v>14.444444444444445</v>
      </c>
      <c r="N96" s="101">
        <f t="shared" si="8"/>
        <v>4.779958172028659</v>
      </c>
    </row>
    <row r="97" spans="1:14" s="371" customFormat="1" ht="15">
      <c r="A97" s="70" t="s">
        <v>56</v>
      </c>
      <c r="B97" s="226">
        <v>199.903</v>
      </c>
      <c r="C97" s="261">
        <v>1.6</v>
      </c>
      <c r="D97" s="306">
        <f t="shared" si="11"/>
        <v>198.303</v>
      </c>
      <c r="E97" s="167">
        <v>190.2</v>
      </c>
      <c r="F97" s="73">
        <f t="shared" si="12"/>
        <v>95.91382883768777</v>
      </c>
      <c r="G97" s="73">
        <v>206.9</v>
      </c>
      <c r="H97" s="110">
        <f t="shared" si="15"/>
        <v>-16.700000000000017</v>
      </c>
      <c r="I97" s="72">
        <v>392.8</v>
      </c>
      <c r="J97" s="73">
        <v>510.7</v>
      </c>
      <c r="K97" s="126">
        <f t="shared" si="16"/>
        <v>-117.89999999999998</v>
      </c>
      <c r="L97" s="72">
        <f t="shared" si="13"/>
        <v>20.651945320715036</v>
      </c>
      <c r="M97" s="73">
        <f t="shared" si="14"/>
        <v>24.683421942967616</v>
      </c>
      <c r="N97" s="101">
        <f t="shared" si="8"/>
        <v>-4.03147662225258</v>
      </c>
    </row>
    <row r="98" spans="1:14" s="371" customFormat="1" ht="15.75" hidden="1">
      <c r="A98" s="70" t="s">
        <v>57</v>
      </c>
      <c r="B98" s="226">
        <v>0.142</v>
      </c>
      <c r="C98" s="261"/>
      <c r="D98" s="306">
        <f t="shared" si="11"/>
        <v>0.142</v>
      </c>
      <c r="E98" s="167"/>
      <c r="F98" s="73">
        <f t="shared" si="12"/>
        <v>0</v>
      </c>
      <c r="G98" s="73"/>
      <c r="H98" s="109">
        <f t="shared" si="15"/>
        <v>0</v>
      </c>
      <c r="I98" s="72"/>
      <c r="J98" s="73"/>
      <c r="K98" s="126">
        <f t="shared" si="16"/>
        <v>0</v>
      </c>
      <c r="L98" s="72" t="e">
        <f t="shared" si="13"/>
        <v>#DIV/0!</v>
      </c>
      <c r="M98" s="73" t="e">
        <f t="shared" si="14"/>
        <v>#DIV/0!</v>
      </c>
      <c r="N98" s="100" t="e">
        <f t="shared" si="8"/>
        <v>#DIV/0!</v>
      </c>
    </row>
    <row r="99" spans="1:14" s="371" customFormat="1" ht="15.75" hidden="1">
      <c r="A99" s="70" t="s">
        <v>89</v>
      </c>
      <c r="B99" s="226"/>
      <c r="C99" s="261"/>
      <c r="D99" s="306">
        <f t="shared" si="11"/>
        <v>0</v>
      </c>
      <c r="E99" s="167"/>
      <c r="F99" s="73" t="e">
        <f t="shared" si="12"/>
        <v>#DIV/0!</v>
      </c>
      <c r="G99" s="73"/>
      <c r="H99" s="109">
        <f t="shared" si="15"/>
        <v>0</v>
      </c>
      <c r="I99" s="72"/>
      <c r="J99" s="73"/>
      <c r="K99" s="126">
        <f t="shared" si="16"/>
        <v>0</v>
      </c>
      <c r="L99" s="72" t="e">
        <f t="shared" si="13"/>
        <v>#DIV/0!</v>
      </c>
      <c r="M99" s="73" t="e">
        <f t="shared" si="14"/>
        <v>#DIV/0!</v>
      </c>
      <c r="N99" s="100" t="e">
        <f t="shared" si="8"/>
        <v>#DIV/0!</v>
      </c>
    </row>
    <row r="100" spans="1:14" s="371" customFormat="1" ht="15.75" hidden="1">
      <c r="A100" s="70" t="s">
        <v>58</v>
      </c>
      <c r="B100" s="226"/>
      <c r="C100" s="261"/>
      <c r="D100" s="306">
        <f t="shared" si="11"/>
        <v>0</v>
      </c>
      <c r="E100" s="167"/>
      <c r="F100" s="73" t="e">
        <f t="shared" si="12"/>
        <v>#DIV/0!</v>
      </c>
      <c r="G100" s="73"/>
      <c r="H100" s="109">
        <f t="shared" si="15"/>
        <v>0</v>
      </c>
      <c r="I100" s="72"/>
      <c r="J100" s="73"/>
      <c r="K100" s="126">
        <f t="shared" si="16"/>
        <v>0</v>
      </c>
      <c r="L100" s="72" t="e">
        <f t="shared" si="13"/>
        <v>#DIV/0!</v>
      </c>
      <c r="M100" s="73" t="e">
        <f t="shared" si="14"/>
        <v>#DIV/0!</v>
      </c>
      <c r="N100" s="100" t="e">
        <f t="shared" si="8"/>
        <v>#DIV/0!</v>
      </c>
    </row>
    <row r="101" spans="1:14" s="371" customFormat="1" ht="15.75" hidden="1">
      <c r="A101" s="70" t="s">
        <v>59</v>
      </c>
      <c r="B101" s="226"/>
      <c r="C101" s="261"/>
      <c r="D101" s="306">
        <f t="shared" si="11"/>
        <v>0</v>
      </c>
      <c r="E101" s="167"/>
      <c r="F101" s="73" t="e">
        <f t="shared" si="12"/>
        <v>#DIV/0!</v>
      </c>
      <c r="G101" s="73"/>
      <c r="H101" s="109">
        <f t="shared" si="15"/>
        <v>0</v>
      </c>
      <c r="I101" s="72"/>
      <c r="J101" s="73"/>
      <c r="K101" s="126">
        <f t="shared" si="16"/>
        <v>0</v>
      </c>
      <c r="L101" s="72" t="e">
        <f t="shared" si="13"/>
        <v>#DIV/0!</v>
      </c>
      <c r="M101" s="73" t="e">
        <f t="shared" si="14"/>
        <v>#DIV/0!</v>
      </c>
      <c r="N101" s="100" t="e">
        <f t="shared" si="8"/>
        <v>#DIV/0!</v>
      </c>
    </row>
    <row r="102" spans="1:14" s="371" customFormat="1" ht="15">
      <c r="A102" s="76" t="s">
        <v>90</v>
      </c>
      <c r="B102" s="406">
        <v>6.946</v>
      </c>
      <c r="C102" s="269">
        <v>0.06</v>
      </c>
      <c r="D102" s="307">
        <f t="shared" si="11"/>
        <v>6.886</v>
      </c>
      <c r="E102" s="186">
        <v>6.2</v>
      </c>
      <c r="F102" s="79">
        <f t="shared" si="12"/>
        <v>90.03775776938716</v>
      </c>
      <c r="G102" s="79">
        <v>5.279</v>
      </c>
      <c r="H102" s="213">
        <f>E102-G102</f>
        <v>0.9210000000000003</v>
      </c>
      <c r="I102" s="77">
        <v>8.866</v>
      </c>
      <c r="J102" s="79">
        <v>7</v>
      </c>
      <c r="K102" s="132">
        <f>I102-J102</f>
        <v>1.8659999999999997</v>
      </c>
      <c r="L102" s="77">
        <f t="shared" si="13"/>
        <v>14.299999999999999</v>
      </c>
      <c r="M102" s="79">
        <f t="shared" si="14"/>
        <v>13.260087137715477</v>
      </c>
      <c r="N102" s="103">
        <f>L102-M102</f>
        <v>1.0399128622845222</v>
      </c>
    </row>
    <row r="103" spans="1:14" s="371" customFormat="1" ht="15.75" hidden="1">
      <c r="A103" s="133" t="s">
        <v>91</v>
      </c>
      <c r="B103" s="89"/>
      <c r="C103" s="299"/>
      <c r="D103" s="299"/>
      <c r="E103" s="134"/>
      <c r="F103" s="135" t="e">
        <f>E103/B103*100</f>
        <v>#DIV/0!</v>
      </c>
      <c r="G103" s="136"/>
      <c r="H103" s="137">
        <f t="shared" si="15"/>
        <v>0</v>
      </c>
      <c r="I103" s="134"/>
      <c r="J103" s="136"/>
      <c r="K103" s="138">
        <f t="shared" si="16"/>
        <v>0</v>
      </c>
      <c r="L103" s="139" t="e">
        <f>I103/E103*10</f>
        <v>#DIV/0!</v>
      </c>
      <c r="M103" s="135" t="e">
        <f>J103/G103*10</f>
        <v>#DIV/0!</v>
      </c>
      <c r="N103" s="108" t="e">
        <f>L103-M103</f>
        <v>#DIV/0!</v>
      </c>
    </row>
    <row r="104" spans="1:9" s="83" customFormat="1" ht="15">
      <c r="A104" s="131" t="s">
        <v>116</v>
      </c>
      <c r="B104" s="82"/>
      <c r="C104" s="82"/>
      <c r="D104" s="82"/>
      <c r="I104" s="84"/>
    </row>
    <row r="105" spans="1:9" s="83" customFormat="1" ht="15">
      <c r="A105" s="82"/>
      <c r="B105" s="82"/>
      <c r="C105" s="82"/>
      <c r="D105" s="82"/>
      <c r="I105" s="84"/>
    </row>
    <row r="106" spans="1:9" s="83" customFormat="1" ht="15">
      <c r="A106" s="82"/>
      <c r="B106" s="82"/>
      <c r="C106" s="82"/>
      <c r="D106" s="82"/>
      <c r="I106" s="84"/>
    </row>
    <row r="107" spans="1:9" s="83" customFormat="1" ht="15">
      <c r="A107" s="82"/>
      <c r="B107" s="82"/>
      <c r="C107" s="82"/>
      <c r="D107" s="82"/>
      <c r="I107" s="84"/>
    </row>
    <row r="108" spans="1:9" s="83" customFormat="1" ht="15">
      <c r="A108" s="82"/>
      <c r="B108" s="82"/>
      <c r="C108" s="82"/>
      <c r="D108" s="82"/>
      <c r="I108" s="84"/>
    </row>
    <row r="109" spans="1:9" s="83" customFormat="1" ht="15">
      <c r="A109" s="82"/>
      <c r="B109" s="82"/>
      <c r="C109" s="82"/>
      <c r="D109" s="82"/>
      <c r="I109" s="84"/>
    </row>
    <row r="110" spans="1:9" s="83" customFormat="1" ht="15">
      <c r="A110" s="82"/>
      <c r="B110" s="82"/>
      <c r="C110" s="82"/>
      <c r="D110" s="82"/>
      <c r="I110" s="84"/>
    </row>
    <row r="111" spans="1:9" s="83" customFormat="1" ht="15">
      <c r="A111" s="82"/>
      <c r="B111" s="82"/>
      <c r="C111" s="82"/>
      <c r="D111" s="82"/>
      <c r="I111" s="84"/>
    </row>
    <row r="112" spans="1:9" s="83" customFormat="1" ht="15">
      <c r="A112" s="82"/>
      <c r="B112" s="82"/>
      <c r="C112" s="82"/>
      <c r="D112" s="82"/>
      <c r="I112" s="84"/>
    </row>
    <row r="113" spans="1:9" s="83" customFormat="1" ht="15">
      <c r="A113" s="82"/>
      <c r="B113" s="82"/>
      <c r="C113" s="82"/>
      <c r="D113" s="82"/>
      <c r="I113" s="84"/>
    </row>
    <row r="114" spans="1:9" s="83" customFormat="1" ht="15">
      <c r="A114" s="82"/>
      <c r="B114" s="82"/>
      <c r="C114" s="82"/>
      <c r="D114" s="82"/>
      <c r="I114" s="84"/>
    </row>
    <row r="115" spans="1:9" s="83" customFormat="1" ht="15">
      <c r="A115" s="82"/>
      <c r="B115" s="82"/>
      <c r="C115" s="82"/>
      <c r="D115" s="82"/>
      <c r="I115" s="84"/>
    </row>
    <row r="116" spans="1:9" s="83" customFormat="1" ht="15">
      <c r="A116" s="82"/>
      <c r="B116" s="82"/>
      <c r="C116" s="82"/>
      <c r="D116" s="82"/>
      <c r="I116" s="84"/>
    </row>
    <row r="117" spans="1:9" s="83" customFormat="1" ht="15">
      <c r="A117" s="82"/>
      <c r="B117" s="82"/>
      <c r="C117" s="82"/>
      <c r="D117" s="82"/>
      <c r="I117" s="84"/>
    </row>
    <row r="118" spans="1:9" s="83" customFormat="1" ht="15">
      <c r="A118" s="82"/>
      <c r="B118" s="82"/>
      <c r="C118" s="82"/>
      <c r="D118" s="82"/>
      <c r="I118" s="84"/>
    </row>
    <row r="119" spans="1:9" s="83" customFormat="1" ht="15">
      <c r="A119" s="82"/>
      <c r="B119" s="82"/>
      <c r="C119" s="82"/>
      <c r="D119" s="82"/>
      <c r="I119" s="84"/>
    </row>
    <row r="120" spans="1:9" s="83" customFormat="1" ht="15">
      <c r="A120" s="82"/>
      <c r="B120" s="82"/>
      <c r="C120" s="82"/>
      <c r="D120" s="82"/>
      <c r="I120" s="84"/>
    </row>
    <row r="121" spans="1:9" s="83" customFormat="1" ht="15">
      <c r="A121" s="82"/>
      <c r="B121" s="82"/>
      <c r="C121" s="82"/>
      <c r="D121" s="82"/>
      <c r="I121" s="84"/>
    </row>
    <row r="122" spans="1:9" s="83" customFormat="1" ht="15">
      <c r="A122" s="82"/>
      <c r="B122" s="82"/>
      <c r="C122" s="82"/>
      <c r="D122" s="82"/>
      <c r="I122" s="84"/>
    </row>
    <row r="123" spans="1:9" s="83" customFormat="1" ht="15">
      <c r="A123" s="82"/>
      <c r="B123" s="82"/>
      <c r="C123" s="82"/>
      <c r="D123" s="82"/>
      <c r="I123" s="84"/>
    </row>
    <row r="124" spans="1:9" s="83" customFormat="1" ht="15">
      <c r="A124" s="82"/>
      <c r="B124" s="82"/>
      <c r="C124" s="82"/>
      <c r="D124" s="82"/>
      <c r="I124" s="84"/>
    </row>
    <row r="125" spans="1:9" s="83" customFormat="1" ht="15">
      <c r="A125" s="82"/>
      <c r="B125" s="82"/>
      <c r="C125" s="82"/>
      <c r="D125" s="82"/>
      <c r="I125" s="84"/>
    </row>
    <row r="126" spans="1:9" s="83" customFormat="1" ht="15">
      <c r="A126" s="82"/>
      <c r="B126" s="82"/>
      <c r="C126" s="82"/>
      <c r="D126" s="82"/>
      <c r="I126" s="84"/>
    </row>
    <row r="127" spans="1:9" s="83" customFormat="1" ht="15">
      <c r="A127" s="82"/>
      <c r="B127" s="82"/>
      <c r="C127" s="82"/>
      <c r="D127" s="82"/>
      <c r="I127" s="84"/>
    </row>
    <row r="128" spans="1:9" s="83" customFormat="1" ht="15">
      <c r="A128" s="82"/>
      <c r="B128" s="82"/>
      <c r="C128" s="82"/>
      <c r="D128" s="82"/>
      <c r="I128" s="84"/>
    </row>
    <row r="129" spans="1:9" s="83" customFormat="1" ht="15">
      <c r="A129" s="82"/>
      <c r="B129" s="82"/>
      <c r="C129" s="82"/>
      <c r="D129" s="82"/>
      <c r="I129" s="84"/>
    </row>
    <row r="130" spans="1:4" s="84" customFormat="1" ht="15">
      <c r="A130" s="85"/>
      <c r="B130" s="85"/>
      <c r="C130" s="85"/>
      <c r="D130" s="85"/>
    </row>
    <row r="131" spans="1:4" s="84" customFormat="1" ht="15">
      <c r="A131" s="85"/>
      <c r="B131" s="85"/>
      <c r="C131" s="85"/>
      <c r="D131" s="85"/>
    </row>
    <row r="132" spans="1:4" s="84" customFormat="1" ht="15">
      <c r="A132" s="85"/>
      <c r="B132" s="85"/>
      <c r="C132" s="85"/>
      <c r="D132" s="85"/>
    </row>
    <row r="133" spans="1:4" s="84" customFormat="1" ht="15">
      <c r="A133" s="85"/>
      <c r="B133" s="85"/>
      <c r="C133" s="85"/>
      <c r="D133" s="85"/>
    </row>
    <row r="134" spans="1:6" s="84" customFormat="1" ht="15">
      <c r="A134" s="85"/>
      <c r="B134" s="376"/>
      <c r="C134" s="376"/>
      <c r="D134" s="376"/>
      <c r="E134" s="376"/>
      <c r="F134" s="376"/>
    </row>
    <row r="135" spans="1:4" s="84" customFormat="1" ht="15.75">
      <c r="A135" s="86"/>
      <c r="B135" s="85"/>
      <c r="C135" s="85"/>
      <c r="D135" s="85"/>
    </row>
    <row r="136" spans="1:6" s="84" customFormat="1" ht="15">
      <c r="A136" s="85"/>
      <c r="B136" s="376"/>
      <c r="C136" s="376"/>
      <c r="D136" s="376"/>
      <c r="E136" s="376"/>
      <c r="F136" s="376"/>
    </row>
    <row r="137" spans="1:4" s="84" customFormat="1" ht="15">
      <c r="A137" s="85"/>
      <c r="B137" s="85"/>
      <c r="C137" s="85"/>
      <c r="D137" s="85"/>
    </row>
    <row r="138" spans="1:4" s="84" customFormat="1" ht="15">
      <c r="A138" s="85"/>
      <c r="B138" s="85"/>
      <c r="C138" s="85"/>
      <c r="D138" s="85"/>
    </row>
    <row r="139" spans="1:4" s="84" customFormat="1" ht="15">
      <c r="A139" s="85"/>
      <c r="B139" s="85"/>
      <c r="C139" s="85"/>
      <c r="D139" s="85"/>
    </row>
    <row r="140" spans="1:4" s="84" customFormat="1" ht="15">
      <c r="A140" s="85"/>
      <c r="B140" s="85"/>
      <c r="C140" s="85"/>
      <c r="D140" s="85"/>
    </row>
    <row r="141" spans="1:4" s="84" customFormat="1" ht="15">
      <c r="A141" s="85"/>
      <c r="B141" s="85"/>
      <c r="C141" s="85"/>
      <c r="D141" s="85"/>
    </row>
    <row r="142" spans="1:4" s="84" customFormat="1" ht="15">
      <c r="A142" s="85"/>
      <c r="B142" s="85"/>
      <c r="C142" s="85"/>
      <c r="D142" s="85"/>
    </row>
    <row r="143" spans="1:4" s="84" customFormat="1" ht="15">
      <c r="A143" s="85"/>
      <c r="B143" s="85"/>
      <c r="C143" s="85"/>
      <c r="D143" s="85"/>
    </row>
    <row r="144" spans="1:4" s="84" customFormat="1" ht="15">
      <c r="A144" s="85"/>
      <c r="B144" s="85"/>
      <c r="C144" s="85"/>
      <c r="D144" s="85"/>
    </row>
    <row r="145" spans="1:4" s="84" customFormat="1" ht="15">
      <c r="A145" s="85"/>
      <c r="B145" s="85"/>
      <c r="C145" s="85"/>
      <c r="D145" s="85"/>
    </row>
    <row r="146" spans="1:4" s="84" customFormat="1" ht="15">
      <c r="A146" s="85"/>
      <c r="B146" s="85"/>
      <c r="C146" s="85"/>
      <c r="D146" s="85"/>
    </row>
    <row r="147" spans="1:4" s="84" customFormat="1" ht="15">
      <c r="A147" s="85"/>
      <c r="B147" s="85"/>
      <c r="C147" s="85"/>
      <c r="D147" s="85"/>
    </row>
    <row r="148" spans="1:4" s="84" customFormat="1" ht="15">
      <c r="A148" s="85"/>
      <c r="B148" s="85"/>
      <c r="C148" s="85"/>
      <c r="D148" s="85"/>
    </row>
    <row r="149" spans="1:4" s="84" customFormat="1" ht="15">
      <c r="A149" s="85"/>
      <c r="B149" s="85"/>
      <c r="C149" s="85"/>
      <c r="D149" s="85"/>
    </row>
    <row r="150" spans="1:4" s="84" customFormat="1" ht="15">
      <c r="A150" s="85"/>
      <c r="B150" s="85"/>
      <c r="C150" s="85"/>
      <c r="D150" s="85"/>
    </row>
    <row r="151" spans="1:4" s="84" customFormat="1" ht="15">
      <c r="A151" s="85"/>
      <c r="B151" s="85"/>
      <c r="C151" s="85"/>
      <c r="D151" s="85"/>
    </row>
    <row r="152" spans="1:4" s="84" customFormat="1" ht="15">
      <c r="A152" s="85"/>
      <c r="B152" s="85"/>
      <c r="C152" s="85"/>
      <c r="D152" s="85"/>
    </row>
    <row r="153" spans="1:4" s="84" customFormat="1" ht="15">
      <c r="A153" s="85"/>
      <c r="B153" s="85"/>
      <c r="C153" s="85"/>
      <c r="D153" s="85"/>
    </row>
    <row r="154" spans="1:4" s="84" customFormat="1" ht="15">
      <c r="A154" s="85"/>
      <c r="B154" s="85"/>
      <c r="C154" s="85"/>
      <c r="D154" s="85"/>
    </row>
    <row r="155" spans="1:4" s="84" customFormat="1" ht="15">
      <c r="A155" s="85"/>
      <c r="B155" s="85"/>
      <c r="C155" s="85"/>
      <c r="D155" s="85"/>
    </row>
    <row r="156" spans="1:4" s="84" customFormat="1" ht="15">
      <c r="A156" s="85"/>
      <c r="B156" s="85"/>
      <c r="C156" s="85"/>
      <c r="D156" s="85"/>
    </row>
    <row r="157" spans="1:4" s="84" customFormat="1" ht="15">
      <c r="A157" s="85"/>
      <c r="B157" s="85"/>
      <c r="C157" s="85"/>
      <c r="D157" s="85"/>
    </row>
    <row r="158" spans="1:4" s="84" customFormat="1" ht="15">
      <c r="A158" s="85"/>
      <c r="B158" s="85"/>
      <c r="C158" s="85"/>
      <c r="D158" s="85"/>
    </row>
    <row r="159" spans="1:4" s="84" customFormat="1" ht="15">
      <c r="A159" s="85"/>
      <c r="B159" s="85"/>
      <c r="C159" s="85"/>
      <c r="D159" s="85"/>
    </row>
    <row r="160" spans="1:4" s="84" customFormat="1" ht="15">
      <c r="A160" s="85"/>
      <c r="B160" s="85"/>
      <c r="C160" s="85"/>
      <c r="D160" s="85"/>
    </row>
    <row r="161" spans="1:4" s="84" customFormat="1" ht="15">
      <c r="A161" s="85"/>
      <c r="B161" s="85"/>
      <c r="C161" s="85"/>
      <c r="D161" s="85"/>
    </row>
    <row r="162" spans="1:4" s="84" customFormat="1" ht="15">
      <c r="A162" s="85"/>
      <c r="B162" s="85"/>
      <c r="C162" s="85"/>
      <c r="D162" s="85"/>
    </row>
    <row r="163" spans="1:4" s="84" customFormat="1" ht="15">
      <c r="A163" s="85"/>
      <c r="B163" s="85"/>
      <c r="C163" s="85"/>
      <c r="D163" s="85"/>
    </row>
    <row r="164" spans="1:4" s="84" customFormat="1" ht="15">
      <c r="A164" s="85"/>
      <c r="B164" s="85"/>
      <c r="C164" s="85"/>
      <c r="D164" s="85"/>
    </row>
    <row r="165" spans="1:4" s="84" customFormat="1" ht="15">
      <c r="A165" s="85"/>
      <c r="B165" s="85"/>
      <c r="C165" s="85"/>
      <c r="D165" s="85"/>
    </row>
    <row r="166" spans="1:4" s="84" customFormat="1" ht="15">
      <c r="A166" s="85"/>
      <c r="B166" s="85"/>
      <c r="C166" s="85"/>
      <c r="D166" s="85"/>
    </row>
    <row r="167" spans="1:4" s="84" customFormat="1" ht="15">
      <c r="A167" s="85"/>
      <c r="B167" s="85"/>
      <c r="C167" s="85"/>
      <c r="D167" s="85"/>
    </row>
    <row r="168" spans="1:4" s="84" customFormat="1" ht="15">
      <c r="A168" s="85"/>
      <c r="B168" s="85"/>
      <c r="C168" s="85"/>
      <c r="D168" s="85"/>
    </row>
    <row r="169" spans="1:4" s="84" customFormat="1" ht="15">
      <c r="A169" s="85"/>
      <c r="B169" s="85"/>
      <c r="C169" s="85"/>
      <c r="D169" s="85"/>
    </row>
    <row r="170" spans="1:4" s="84" customFormat="1" ht="15">
      <c r="A170" s="85"/>
      <c r="B170" s="85"/>
      <c r="C170" s="85"/>
      <c r="D170" s="85"/>
    </row>
    <row r="171" spans="1:4" s="84" customFormat="1" ht="15">
      <c r="A171" s="85"/>
      <c r="B171" s="85"/>
      <c r="C171" s="85"/>
      <c r="D171" s="85"/>
    </row>
    <row r="172" spans="1:4" s="84" customFormat="1" ht="15">
      <c r="A172" s="85"/>
      <c r="B172" s="85"/>
      <c r="C172" s="85"/>
      <c r="D172" s="85"/>
    </row>
    <row r="173" spans="1:4" s="84" customFormat="1" ht="15">
      <c r="A173" s="85"/>
      <c r="B173" s="85"/>
      <c r="C173" s="85"/>
      <c r="D173" s="85"/>
    </row>
    <row r="174" spans="1:4" s="84" customFormat="1" ht="15">
      <c r="A174" s="85"/>
      <c r="B174" s="85"/>
      <c r="C174" s="85"/>
      <c r="D174" s="85"/>
    </row>
    <row r="175" spans="1:4" s="84" customFormat="1" ht="15">
      <c r="A175" s="85"/>
      <c r="B175" s="85"/>
      <c r="C175" s="85"/>
      <c r="D175" s="85"/>
    </row>
    <row r="176" spans="1:4" s="84" customFormat="1" ht="15">
      <c r="A176" s="85"/>
      <c r="B176" s="85"/>
      <c r="C176" s="85"/>
      <c r="D176" s="85"/>
    </row>
    <row r="177" spans="1:4" s="56" customFormat="1" ht="15">
      <c r="A177" s="87"/>
      <c r="B177" s="87"/>
      <c r="C177" s="87"/>
      <c r="D177" s="87"/>
    </row>
    <row r="178" spans="1:4" s="56" customFormat="1" ht="15">
      <c r="A178" s="87"/>
      <c r="B178" s="87"/>
      <c r="C178" s="87"/>
      <c r="D178" s="87"/>
    </row>
    <row r="179" spans="1:4" s="56" customFormat="1" ht="15">
      <c r="A179" s="87"/>
      <c r="B179" s="87"/>
      <c r="C179" s="87"/>
      <c r="D179" s="87"/>
    </row>
    <row r="180" spans="1:4" s="56" customFormat="1" ht="15">
      <c r="A180" s="87"/>
      <c r="B180" s="87"/>
      <c r="C180" s="87"/>
      <c r="D180" s="87"/>
    </row>
    <row r="181" spans="1:4" s="56" customFormat="1" ht="15">
      <c r="A181" s="87"/>
      <c r="B181" s="87"/>
      <c r="C181" s="87"/>
      <c r="D181" s="87"/>
    </row>
    <row r="182" spans="1:4" s="56" customFormat="1" ht="15">
      <c r="A182" s="87"/>
      <c r="B182" s="87"/>
      <c r="C182" s="87"/>
      <c r="D182" s="87"/>
    </row>
    <row r="183" spans="1:4" s="56" customFormat="1" ht="15">
      <c r="A183" s="87"/>
      <c r="B183" s="87"/>
      <c r="C183" s="87"/>
      <c r="D183" s="87"/>
    </row>
    <row r="184" spans="1:4" s="56" customFormat="1" ht="15">
      <c r="A184" s="87"/>
      <c r="B184" s="87"/>
      <c r="C184" s="87"/>
      <c r="D184" s="87"/>
    </row>
    <row r="185" spans="1:4" s="56" customFormat="1" ht="15">
      <c r="A185" s="87"/>
      <c r="B185" s="87"/>
      <c r="C185" s="87"/>
      <c r="D185" s="87"/>
    </row>
    <row r="186" spans="1:4" s="56" customFormat="1" ht="15">
      <c r="A186" s="87"/>
      <c r="B186" s="87"/>
      <c r="C186" s="87"/>
      <c r="D186" s="87"/>
    </row>
    <row r="187" spans="1:4" s="56" customFormat="1" ht="15">
      <c r="A187" s="87"/>
      <c r="B187" s="87"/>
      <c r="C187" s="87"/>
      <c r="D187" s="87"/>
    </row>
    <row r="188" spans="1:4" s="56" customFormat="1" ht="15">
      <c r="A188" s="87"/>
      <c r="B188" s="87"/>
      <c r="C188" s="87"/>
      <c r="D188" s="87"/>
    </row>
    <row r="189" spans="1:4" s="56" customFormat="1" ht="15">
      <c r="A189" s="87"/>
      <c r="B189" s="87"/>
      <c r="C189" s="87"/>
      <c r="D189" s="87"/>
    </row>
    <row r="190" spans="1:4" s="56" customFormat="1" ht="15">
      <c r="A190" s="87"/>
      <c r="B190" s="87"/>
      <c r="C190" s="87"/>
      <c r="D190" s="87"/>
    </row>
    <row r="191" spans="1:4" s="56" customFormat="1" ht="15">
      <c r="A191" s="87"/>
      <c r="B191" s="87"/>
      <c r="C191" s="87"/>
      <c r="D191" s="87"/>
    </row>
    <row r="192" spans="1:4" s="56" customFormat="1" ht="15">
      <c r="A192" s="87"/>
      <c r="B192" s="87"/>
      <c r="C192" s="87"/>
      <c r="D192" s="87"/>
    </row>
    <row r="193" spans="1:4" s="56" customFormat="1" ht="15">
      <c r="A193" s="87"/>
      <c r="B193" s="87"/>
      <c r="C193" s="87"/>
      <c r="D193" s="87"/>
    </row>
    <row r="194" spans="1:4" s="56" customFormat="1" ht="15">
      <c r="A194" s="87"/>
      <c r="B194" s="87"/>
      <c r="C194" s="87"/>
      <c r="D194" s="87"/>
    </row>
    <row r="195" spans="1:4" s="56" customFormat="1" ht="15">
      <c r="A195" s="87"/>
      <c r="B195" s="87"/>
      <c r="C195" s="87"/>
      <c r="D195" s="87"/>
    </row>
    <row r="196" spans="1:4" s="56" customFormat="1" ht="15">
      <c r="A196" s="87"/>
      <c r="B196" s="87"/>
      <c r="C196" s="87"/>
      <c r="D196" s="87"/>
    </row>
    <row r="197" spans="1:4" s="56" customFormat="1" ht="15">
      <c r="A197" s="87"/>
      <c r="B197" s="87"/>
      <c r="C197" s="87"/>
      <c r="D197" s="87"/>
    </row>
    <row r="198" spans="1:4" s="56" customFormat="1" ht="15">
      <c r="A198" s="87"/>
      <c r="B198" s="87"/>
      <c r="C198" s="87"/>
      <c r="D198" s="87"/>
    </row>
    <row r="199" spans="1:4" s="56" customFormat="1" ht="15">
      <c r="A199" s="87"/>
      <c r="B199" s="87"/>
      <c r="C199" s="87"/>
      <c r="D199" s="87"/>
    </row>
    <row r="200" spans="1:4" s="56" customFormat="1" ht="15">
      <c r="A200" s="87"/>
      <c r="B200" s="87"/>
      <c r="C200" s="87"/>
      <c r="D200" s="87"/>
    </row>
    <row r="201" spans="1:4" s="56" customFormat="1" ht="15">
      <c r="A201" s="87"/>
      <c r="B201" s="87"/>
      <c r="C201" s="87"/>
      <c r="D201" s="87"/>
    </row>
    <row r="202" spans="1:4" s="56" customFormat="1" ht="15">
      <c r="A202" s="87"/>
      <c r="B202" s="87"/>
      <c r="C202" s="87"/>
      <c r="D202" s="87"/>
    </row>
    <row r="203" spans="1:4" s="56" customFormat="1" ht="15">
      <c r="A203" s="87"/>
      <c r="B203" s="87"/>
      <c r="C203" s="87"/>
      <c r="D203" s="87"/>
    </row>
    <row r="204" spans="1:4" s="56" customFormat="1" ht="15">
      <c r="A204" s="87"/>
      <c r="B204" s="87"/>
      <c r="C204" s="87"/>
      <c r="D204" s="87"/>
    </row>
    <row r="205" spans="1:4" s="56" customFormat="1" ht="15">
      <c r="A205" s="87"/>
      <c r="B205" s="87"/>
      <c r="C205" s="87"/>
      <c r="D205" s="87"/>
    </row>
    <row r="206" spans="1:4" s="56" customFormat="1" ht="15">
      <c r="A206" s="87"/>
      <c r="B206" s="87"/>
      <c r="C206" s="87"/>
      <c r="D206" s="87"/>
    </row>
    <row r="207" spans="1:4" s="56" customFormat="1" ht="15">
      <c r="A207" s="87"/>
      <c r="B207" s="87"/>
      <c r="C207" s="87"/>
      <c r="D207" s="87"/>
    </row>
    <row r="208" spans="1:4" s="56" customFormat="1" ht="15">
      <c r="A208" s="87"/>
      <c r="B208" s="87"/>
      <c r="C208" s="87"/>
      <c r="D208" s="87"/>
    </row>
    <row r="209" spans="1:4" s="56" customFormat="1" ht="15">
      <c r="A209" s="87"/>
      <c r="B209" s="87"/>
      <c r="C209" s="87"/>
      <c r="D209" s="87"/>
    </row>
    <row r="210" spans="1:4" s="56" customFormat="1" ht="15">
      <c r="A210" s="87"/>
      <c r="B210" s="87"/>
      <c r="C210" s="87"/>
      <c r="D210" s="87"/>
    </row>
    <row r="211" spans="1:4" s="56" customFormat="1" ht="15">
      <c r="A211" s="87"/>
      <c r="B211" s="87"/>
      <c r="C211" s="87"/>
      <c r="D211" s="87"/>
    </row>
    <row r="212" spans="1:4" s="56" customFormat="1" ht="15">
      <c r="A212" s="87"/>
      <c r="B212" s="87"/>
      <c r="C212" s="87"/>
      <c r="D212" s="87"/>
    </row>
    <row r="213" spans="1:4" s="56" customFormat="1" ht="0.75" customHeight="1">
      <c r="A213" s="87"/>
      <c r="B213" s="87"/>
      <c r="C213" s="87"/>
      <c r="D213" s="87"/>
    </row>
    <row r="214" spans="1:4" s="56" customFormat="1" ht="15">
      <c r="A214" s="87"/>
      <c r="B214" s="87"/>
      <c r="C214" s="87"/>
      <c r="D214" s="87"/>
    </row>
    <row r="215" spans="1:4" s="56" customFormat="1" ht="15">
      <c r="A215" s="87"/>
      <c r="B215" s="87"/>
      <c r="C215" s="87"/>
      <c r="D215" s="87"/>
    </row>
    <row r="216" spans="1:4" s="56" customFormat="1" ht="15">
      <c r="A216" s="87"/>
      <c r="B216" s="87"/>
      <c r="C216" s="87"/>
      <c r="D216" s="87"/>
    </row>
    <row r="217" spans="1:4" s="56" customFormat="1" ht="15">
      <c r="A217" s="87"/>
      <c r="B217" s="87"/>
      <c r="C217" s="87"/>
      <c r="D217" s="87"/>
    </row>
    <row r="218" spans="1:4" s="56" customFormat="1" ht="15">
      <c r="A218" s="87"/>
      <c r="B218" s="87"/>
      <c r="C218" s="87"/>
      <c r="D218" s="87"/>
    </row>
    <row r="219" spans="1:4" s="56" customFormat="1" ht="15">
      <c r="A219" s="87"/>
      <c r="B219" s="87"/>
      <c r="C219" s="87"/>
      <c r="D219" s="87"/>
    </row>
    <row r="220" spans="1:4" s="56" customFormat="1" ht="15">
      <c r="A220" s="87"/>
      <c r="B220" s="87"/>
      <c r="C220" s="87"/>
      <c r="D220" s="87"/>
    </row>
    <row r="221" spans="1:4" s="56" customFormat="1" ht="15">
      <c r="A221" s="87"/>
      <c r="B221" s="87"/>
      <c r="C221" s="87"/>
      <c r="D221" s="87"/>
    </row>
    <row r="222" spans="1:4" s="56" customFormat="1" ht="15">
      <c r="A222" s="87"/>
      <c r="B222" s="87"/>
      <c r="C222" s="87"/>
      <c r="D222" s="87"/>
    </row>
    <row r="223" spans="1:4" s="56" customFormat="1" ht="15">
      <c r="A223" s="87"/>
      <c r="B223" s="87"/>
      <c r="C223" s="87"/>
      <c r="D223" s="87"/>
    </row>
    <row r="224" spans="1:4" s="56" customFormat="1" ht="15">
      <c r="A224" s="87"/>
      <c r="B224" s="87"/>
      <c r="C224" s="87"/>
      <c r="D224" s="87"/>
    </row>
    <row r="225" spans="1:4" s="56" customFormat="1" ht="15">
      <c r="A225" s="87"/>
      <c r="B225" s="87"/>
      <c r="C225" s="87"/>
      <c r="D225" s="87"/>
    </row>
    <row r="226" spans="1:4" s="56" customFormat="1" ht="15">
      <c r="A226" s="87"/>
      <c r="B226" s="87"/>
      <c r="C226" s="87"/>
      <c r="D226" s="87"/>
    </row>
    <row r="227" spans="1:4" s="56" customFormat="1" ht="15">
      <c r="A227" s="87"/>
      <c r="B227" s="87"/>
      <c r="C227" s="87"/>
      <c r="D227" s="87"/>
    </row>
    <row r="228" spans="1:4" s="56" customFormat="1" ht="15">
      <c r="A228" s="87"/>
      <c r="B228" s="87"/>
      <c r="C228" s="87"/>
      <c r="D228" s="87"/>
    </row>
    <row r="229" spans="1:4" s="56" customFormat="1" ht="15">
      <c r="A229" s="87"/>
      <c r="B229" s="87"/>
      <c r="C229" s="87"/>
      <c r="D229" s="87"/>
    </row>
    <row r="230" spans="1:4" s="56" customFormat="1" ht="15">
      <c r="A230" s="87"/>
      <c r="B230" s="87"/>
      <c r="C230" s="87"/>
      <c r="D230" s="87"/>
    </row>
    <row r="231" spans="1:4" s="56" customFormat="1" ht="15">
      <c r="A231" s="87"/>
      <c r="B231" s="87"/>
      <c r="C231" s="87"/>
      <c r="D231" s="87"/>
    </row>
    <row r="232" spans="1:4" s="56" customFormat="1" ht="15">
      <c r="A232" s="87"/>
      <c r="B232" s="87"/>
      <c r="C232" s="87"/>
      <c r="D232" s="87"/>
    </row>
    <row r="233" spans="1:4" s="56" customFormat="1" ht="15">
      <c r="A233" s="87"/>
      <c r="B233" s="87"/>
      <c r="C233" s="87"/>
      <c r="D233" s="87"/>
    </row>
    <row r="234" spans="1:4" s="56" customFormat="1" ht="15">
      <c r="A234" s="87"/>
      <c r="B234" s="87"/>
      <c r="C234" s="87"/>
      <c r="D234" s="87"/>
    </row>
    <row r="235" spans="1:4" s="56" customFormat="1" ht="15">
      <c r="A235" s="87"/>
      <c r="B235" s="87"/>
      <c r="C235" s="87"/>
      <c r="D235" s="87"/>
    </row>
    <row r="236" spans="1:4" s="56" customFormat="1" ht="15">
      <c r="A236" s="87"/>
      <c r="B236" s="87"/>
      <c r="C236" s="87"/>
      <c r="D236" s="87"/>
    </row>
    <row r="237" spans="1:4" s="56" customFormat="1" ht="15">
      <c r="A237" s="87"/>
      <c r="B237" s="87"/>
      <c r="C237" s="87"/>
      <c r="D237" s="87"/>
    </row>
    <row r="238" spans="1:4" s="56" customFormat="1" ht="15">
      <c r="A238" s="87"/>
      <c r="B238" s="87"/>
      <c r="C238" s="87"/>
      <c r="D238" s="87"/>
    </row>
    <row r="239" spans="1:4" s="56" customFormat="1" ht="15">
      <c r="A239" s="87"/>
      <c r="B239" s="87"/>
      <c r="C239" s="87"/>
      <c r="D239" s="87"/>
    </row>
    <row r="240" spans="1:4" s="56" customFormat="1" ht="15">
      <c r="A240" s="87"/>
      <c r="B240" s="87"/>
      <c r="C240" s="87"/>
      <c r="D240" s="87"/>
    </row>
    <row r="241" spans="1:4" s="56" customFormat="1" ht="15">
      <c r="A241" s="87"/>
      <c r="B241" s="87"/>
      <c r="C241" s="87"/>
      <c r="D241" s="87"/>
    </row>
    <row r="242" spans="1:4" s="56" customFormat="1" ht="15">
      <c r="A242" s="87"/>
      <c r="B242" s="87"/>
      <c r="C242" s="87"/>
      <c r="D242" s="87"/>
    </row>
    <row r="243" spans="1:4" s="56" customFormat="1" ht="15">
      <c r="A243" s="87"/>
      <c r="B243" s="87"/>
      <c r="C243" s="87"/>
      <c r="D243" s="87"/>
    </row>
    <row r="244" spans="1:4" s="56" customFormat="1" ht="15">
      <c r="A244" s="87"/>
      <c r="B244" s="87"/>
      <c r="C244" s="87"/>
      <c r="D244" s="87"/>
    </row>
    <row r="245" spans="1:4" s="56" customFormat="1" ht="15">
      <c r="A245" s="87"/>
      <c r="B245" s="87"/>
      <c r="C245" s="87"/>
      <c r="D245" s="87"/>
    </row>
    <row r="246" spans="1:4" s="56" customFormat="1" ht="15">
      <c r="A246" s="87"/>
      <c r="B246" s="87"/>
      <c r="C246" s="87"/>
      <c r="D246" s="87"/>
    </row>
    <row r="247" spans="1:4" s="56" customFormat="1" ht="15">
      <c r="A247" s="87"/>
      <c r="B247" s="87"/>
      <c r="C247" s="87"/>
      <c r="D247" s="87"/>
    </row>
    <row r="248" spans="1:4" s="56" customFormat="1" ht="15">
      <c r="A248" s="87"/>
      <c r="B248" s="87"/>
      <c r="C248" s="87"/>
      <c r="D248" s="87"/>
    </row>
    <row r="249" spans="1:4" s="56" customFormat="1" ht="15">
      <c r="A249" s="87"/>
      <c r="B249" s="87"/>
      <c r="C249" s="87"/>
      <c r="D249" s="87"/>
    </row>
    <row r="250" spans="1:4" s="56" customFormat="1" ht="15">
      <c r="A250" s="87"/>
      <c r="B250" s="87"/>
      <c r="C250" s="87"/>
      <c r="D250" s="87"/>
    </row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</sheetData>
  <sheetProtection/>
  <mergeCells count="8">
    <mergeCell ref="I4:K4"/>
    <mergeCell ref="B4:B5"/>
    <mergeCell ref="B134:F134"/>
    <mergeCell ref="B136:F136"/>
    <mergeCell ref="A4:A5"/>
    <mergeCell ref="E4:H4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46" sqref="R46"/>
    </sheetView>
  </sheetViews>
  <sheetFormatPr defaultColWidth="9.00390625" defaultRowHeight="12.75"/>
  <cols>
    <col min="1" max="1" width="37.00390625" style="52" customWidth="1"/>
    <col min="2" max="2" width="39.875" style="52" hidden="1" customWidth="1"/>
    <col min="3" max="3" width="47.875" style="52" hidden="1" customWidth="1"/>
    <col min="4" max="4" width="15.125" style="52" customWidth="1"/>
    <col min="5" max="5" width="12.875" style="52" customWidth="1"/>
    <col min="6" max="6" width="11.75390625" style="52" customWidth="1"/>
    <col min="7" max="7" width="11.25390625" style="52" customWidth="1"/>
    <col min="8" max="8" width="13.125" style="124" customWidth="1"/>
    <col min="9" max="9" width="10.00390625" style="56" customWidth="1"/>
    <col min="10" max="10" width="10.375" style="52" customWidth="1"/>
    <col min="11" max="11" width="11.75390625" style="52" customWidth="1"/>
    <col min="12" max="12" width="9.875" style="52" bestFit="1" customWidth="1"/>
    <col min="13" max="13" width="11.00390625" style="52" customWidth="1"/>
    <col min="14" max="14" width="11.625" style="52" customWidth="1"/>
    <col min="15" max="16384" width="9.125" style="52" customWidth="1"/>
  </cols>
  <sheetData>
    <row r="1" spans="1:14" ht="25.5" customHeight="1">
      <c r="A1" s="390" t="s">
        <v>142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5" customHeight="1">
      <c r="A2" s="391" t="str">
        <f>зерноск!A2</f>
        <v>по состоянию на 16 ноября 2017 года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ht="3" customHeight="1">
      <c r="A3" s="49"/>
      <c r="B3" s="49"/>
      <c r="C3" s="49"/>
      <c r="D3" s="49"/>
      <c r="E3" s="50"/>
      <c r="F3" s="50"/>
      <c r="G3" s="50"/>
      <c r="H3" s="120"/>
      <c r="I3" s="50"/>
      <c r="J3" s="50"/>
      <c r="K3" s="50"/>
      <c r="L3" s="51"/>
      <c r="M3" s="51"/>
      <c r="N3" s="51"/>
    </row>
    <row r="4" spans="1:14" s="56" customFormat="1" ht="30.75" customHeight="1">
      <c r="A4" s="374" t="s">
        <v>1</v>
      </c>
      <c r="B4" s="384" t="s">
        <v>136</v>
      </c>
      <c r="C4" s="382" t="s">
        <v>144</v>
      </c>
      <c r="D4" s="382" t="s">
        <v>145</v>
      </c>
      <c r="E4" s="378" t="s">
        <v>111</v>
      </c>
      <c r="F4" s="374"/>
      <c r="G4" s="375"/>
      <c r="H4" s="375"/>
      <c r="I4" s="374" t="s">
        <v>114</v>
      </c>
      <c r="J4" s="375"/>
      <c r="K4" s="375"/>
      <c r="L4" s="175"/>
      <c r="M4" s="54" t="s">
        <v>0</v>
      </c>
      <c r="N4" s="55"/>
    </row>
    <row r="5" spans="1:14" s="56" customFormat="1" ht="45.75" customHeight="1">
      <c r="A5" s="377"/>
      <c r="B5" s="384"/>
      <c r="C5" s="383"/>
      <c r="D5" s="383"/>
      <c r="E5" s="59" t="s">
        <v>104</v>
      </c>
      <c r="F5" s="159" t="s">
        <v>109</v>
      </c>
      <c r="G5" s="159" t="s">
        <v>105</v>
      </c>
      <c r="H5" s="159" t="s">
        <v>103</v>
      </c>
      <c r="I5" s="159" t="s">
        <v>104</v>
      </c>
      <c r="J5" s="159" t="s">
        <v>105</v>
      </c>
      <c r="K5" s="159" t="s">
        <v>103</v>
      </c>
      <c r="L5" s="159" t="s">
        <v>104</v>
      </c>
      <c r="M5" s="159" t="s">
        <v>105</v>
      </c>
      <c r="N5" s="159" t="s">
        <v>103</v>
      </c>
    </row>
    <row r="6" spans="1:14" s="45" customFormat="1" ht="15.75">
      <c r="A6" s="161" t="s">
        <v>2</v>
      </c>
      <c r="B6" s="233">
        <v>1198.538</v>
      </c>
      <c r="C6" s="21">
        <f>C7+C26+C37+C46+C54+C69+C76+C93</f>
        <v>22.058</v>
      </c>
      <c r="D6" s="300">
        <f>B6-C6</f>
        <v>1176.48</v>
      </c>
      <c r="E6" s="164">
        <f>E7+E26+E37+E46+E54+E69+E76+E93</f>
        <v>1116.161</v>
      </c>
      <c r="F6" s="298">
        <f>E6/D6*100</f>
        <v>94.87292601659188</v>
      </c>
      <c r="G6" s="62">
        <v>1078.5590000000002</v>
      </c>
      <c r="H6" s="63">
        <f aca="true" t="shared" si="0" ref="H6:H71">E6-G6</f>
        <v>37.60199999999986</v>
      </c>
      <c r="I6" s="171">
        <f>I7+I26+I37+I46+I54+I69+I76+I93</f>
        <v>48125.693000000014</v>
      </c>
      <c r="J6" s="62">
        <v>50135</v>
      </c>
      <c r="K6" s="63">
        <f>I6-J6</f>
        <v>-2009.3069999999861</v>
      </c>
      <c r="L6" s="176">
        <f>IF(E6&gt;0,I6/E6*10,"")</f>
        <v>431.1716051716554</v>
      </c>
      <c r="M6" s="298">
        <f>IF(G6&gt;0,J6/G6*10,"")</f>
        <v>464.83317092528074</v>
      </c>
      <c r="N6" s="63">
        <f>L6-M6</f>
        <v>-33.661565753625325</v>
      </c>
    </row>
    <row r="7" spans="1:14" s="44" customFormat="1" ht="15.75">
      <c r="A7" s="162" t="s">
        <v>3</v>
      </c>
      <c r="B7" s="234">
        <v>651.192</v>
      </c>
      <c r="C7" s="22">
        <f>SUM(C8:C24)</f>
        <v>15.064</v>
      </c>
      <c r="D7" s="301">
        <f aca="true" t="shared" si="1" ref="D7:D70">B7-C7</f>
        <v>636.128</v>
      </c>
      <c r="E7" s="165">
        <f>SUM(E8:E24)</f>
        <v>608.077</v>
      </c>
      <c r="F7" s="39">
        <f aca="true" t="shared" si="2" ref="F7:F70">E7/D7*100</f>
        <v>95.59035288495397</v>
      </c>
      <c r="G7" s="65">
        <v>605.889</v>
      </c>
      <c r="H7" s="67">
        <f t="shared" si="0"/>
        <v>2.187999999999988</v>
      </c>
      <c r="I7" s="172">
        <f>SUM(I8:I24)</f>
        <v>26196.266000000003</v>
      </c>
      <c r="J7" s="65">
        <v>28096.800000000003</v>
      </c>
      <c r="K7" s="67">
        <f aca="true" t="shared" si="3" ref="K7:K70">I7-J7</f>
        <v>-1900.5339999999997</v>
      </c>
      <c r="L7" s="42">
        <f aca="true" t="shared" si="4" ref="L7:L70">IF(E7&gt;0,I7/E7*10,"")</f>
        <v>430.8050789620394</v>
      </c>
      <c r="M7" s="39">
        <f aca="true" t="shared" si="5" ref="M7:M70">IF(G7&gt;0,J7/G7*10,"")</f>
        <v>463.7285047261133</v>
      </c>
      <c r="N7" s="67">
        <f aca="true" t="shared" si="6" ref="N7:N32">L7-M7</f>
        <v>-32.9234257640739</v>
      </c>
    </row>
    <row r="8" spans="1:14" s="140" customFormat="1" ht="15">
      <c r="A8" s="75" t="s">
        <v>4</v>
      </c>
      <c r="B8" s="235">
        <v>73.667</v>
      </c>
      <c r="C8" s="23">
        <v>0.226</v>
      </c>
      <c r="D8" s="302">
        <f t="shared" si="1"/>
        <v>73.441</v>
      </c>
      <c r="E8" s="166">
        <v>71.8</v>
      </c>
      <c r="F8" s="73">
        <f t="shared" si="2"/>
        <v>97.76555330128946</v>
      </c>
      <c r="G8" s="66">
        <v>75.8</v>
      </c>
      <c r="H8" s="101">
        <f t="shared" si="0"/>
        <v>-4</v>
      </c>
      <c r="I8" s="72">
        <v>2823.9</v>
      </c>
      <c r="J8" s="73">
        <v>4059.3</v>
      </c>
      <c r="K8" s="101">
        <f t="shared" si="3"/>
        <v>-1235.4</v>
      </c>
      <c r="L8" s="72">
        <f t="shared" si="4"/>
        <v>393.3008356545961</v>
      </c>
      <c r="M8" s="73">
        <f t="shared" si="5"/>
        <v>535.5277044854882</v>
      </c>
      <c r="N8" s="101">
        <f t="shared" si="6"/>
        <v>-142.22686883089216</v>
      </c>
    </row>
    <row r="9" spans="1:14" s="140" customFormat="1" ht="15">
      <c r="A9" s="75" t="s">
        <v>5</v>
      </c>
      <c r="B9" s="235">
        <f>B7-B8-B11-B15-B16-B18-B19-B21-B23</f>
        <v>4.645999999999972</v>
      </c>
      <c r="C9" s="23"/>
      <c r="D9" s="302">
        <f>B9-C9</f>
        <v>4.645999999999972</v>
      </c>
      <c r="E9" s="166">
        <v>4.647</v>
      </c>
      <c r="F9" s="73">
        <f t="shared" si="2"/>
        <v>100.02152389152019</v>
      </c>
      <c r="G9" s="66">
        <v>4.4</v>
      </c>
      <c r="H9" s="101">
        <f t="shared" si="0"/>
        <v>0.2469999999999999</v>
      </c>
      <c r="I9" s="72">
        <v>182.976</v>
      </c>
      <c r="J9" s="73">
        <v>175.2</v>
      </c>
      <c r="K9" s="101">
        <f t="shared" si="3"/>
        <v>7.7760000000000105</v>
      </c>
      <c r="L9" s="72">
        <f t="shared" si="4"/>
        <v>393.7508069722401</v>
      </c>
      <c r="M9" s="73">
        <f t="shared" si="5"/>
        <v>398.18181818181813</v>
      </c>
      <c r="N9" s="101">
        <f t="shared" si="6"/>
        <v>-4.431011209578003</v>
      </c>
    </row>
    <row r="10" spans="1:14" s="140" customFormat="1" ht="15" hidden="1">
      <c r="A10" s="75" t="s">
        <v>6</v>
      </c>
      <c r="B10" s="235"/>
      <c r="C10" s="23"/>
      <c r="D10" s="302">
        <f t="shared" si="1"/>
        <v>0</v>
      </c>
      <c r="E10" s="166"/>
      <c r="F10" s="73" t="e">
        <f t="shared" si="2"/>
        <v>#DIV/0!</v>
      </c>
      <c r="G10" s="66"/>
      <c r="H10" s="101">
        <f t="shared" si="0"/>
        <v>0</v>
      </c>
      <c r="I10" s="72"/>
      <c r="J10" s="73"/>
      <c r="K10" s="10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140" customFormat="1" ht="15">
      <c r="A11" s="75" t="s">
        <v>7</v>
      </c>
      <c r="B11" s="235">
        <v>133.144</v>
      </c>
      <c r="C11" s="23">
        <v>11</v>
      </c>
      <c r="D11" s="302">
        <f t="shared" si="1"/>
        <v>122.144</v>
      </c>
      <c r="E11" s="166">
        <v>122.14</v>
      </c>
      <c r="F11" s="73">
        <f t="shared" si="2"/>
        <v>99.99672517684046</v>
      </c>
      <c r="G11" s="66">
        <v>121.2</v>
      </c>
      <c r="H11" s="101">
        <f t="shared" si="0"/>
        <v>0.9399999999999977</v>
      </c>
      <c r="I11" s="72">
        <v>5637.6</v>
      </c>
      <c r="J11" s="73">
        <v>5811.2</v>
      </c>
      <c r="K11" s="101">
        <f t="shared" si="3"/>
        <v>-173.59999999999945</v>
      </c>
      <c r="L11" s="72">
        <f t="shared" si="4"/>
        <v>461.56869166530214</v>
      </c>
      <c r="M11" s="73">
        <f t="shared" si="5"/>
        <v>479.47194719471946</v>
      </c>
      <c r="N11" s="101">
        <f t="shared" si="6"/>
        <v>-17.903255529417322</v>
      </c>
    </row>
    <row r="12" spans="1:14" s="140" customFormat="1" ht="15" hidden="1">
      <c r="A12" s="75" t="s">
        <v>8</v>
      </c>
      <c r="B12" s="235"/>
      <c r="C12" s="23"/>
      <c r="D12" s="302">
        <f t="shared" si="1"/>
        <v>0</v>
      </c>
      <c r="E12" s="166"/>
      <c r="F12" s="73" t="e">
        <f t="shared" si="2"/>
        <v>#DIV/0!</v>
      </c>
      <c r="G12" s="66"/>
      <c r="H12" s="101">
        <f t="shared" si="0"/>
        <v>0</v>
      </c>
      <c r="I12" s="72"/>
      <c r="J12" s="73"/>
      <c r="K12" s="10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4" s="140" customFormat="1" ht="15" hidden="1">
      <c r="A13" s="75" t="s">
        <v>9</v>
      </c>
      <c r="B13" s="235"/>
      <c r="C13" s="23"/>
      <c r="D13" s="302">
        <f t="shared" si="1"/>
        <v>0</v>
      </c>
      <c r="E13" s="166"/>
      <c r="F13" s="73" t="e">
        <f t="shared" si="2"/>
        <v>#DIV/0!</v>
      </c>
      <c r="G13" s="66"/>
      <c r="H13" s="101">
        <f t="shared" si="0"/>
        <v>0</v>
      </c>
      <c r="I13" s="72"/>
      <c r="J13" s="73"/>
      <c r="K13" s="10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</row>
    <row r="14" spans="1:14" s="140" customFormat="1" ht="15" hidden="1">
      <c r="A14" s="75" t="s">
        <v>10</v>
      </c>
      <c r="B14" s="235"/>
      <c r="C14" s="23"/>
      <c r="D14" s="302">
        <f t="shared" si="1"/>
        <v>0</v>
      </c>
      <c r="E14" s="166"/>
      <c r="F14" s="73" t="e">
        <f t="shared" si="2"/>
        <v>#DIV/0!</v>
      </c>
      <c r="G14" s="66"/>
      <c r="H14" s="101">
        <f t="shared" si="0"/>
        <v>0</v>
      </c>
      <c r="I14" s="72"/>
      <c r="J14" s="73"/>
      <c r="K14" s="10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140" customFormat="1" ht="15">
      <c r="A15" s="75" t="s">
        <v>11</v>
      </c>
      <c r="B15" s="235">
        <v>117.82</v>
      </c>
      <c r="C15" s="23">
        <v>1</v>
      </c>
      <c r="D15" s="302">
        <f t="shared" si="1"/>
        <v>116.82</v>
      </c>
      <c r="E15" s="166">
        <v>114.5</v>
      </c>
      <c r="F15" s="73">
        <f t="shared" si="2"/>
        <v>98.0140386920048</v>
      </c>
      <c r="G15" s="66">
        <v>115.7</v>
      </c>
      <c r="H15" s="101">
        <f t="shared" si="0"/>
        <v>-1.2000000000000028</v>
      </c>
      <c r="I15" s="72">
        <v>5383</v>
      </c>
      <c r="J15" s="73">
        <v>5540</v>
      </c>
      <c r="K15" s="101">
        <f t="shared" si="3"/>
        <v>-157</v>
      </c>
      <c r="L15" s="72">
        <f t="shared" si="4"/>
        <v>470.1310043668122</v>
      </c>
      <c r="M15" s="73">
        <f t="shared" si="5"/>
        <v>478.8245462402766</v>
      </c>
      <c r="N15" s="101">
        <f t="shared" si="6"/>
        <v>-8.693541873464426</v>
      </c>
    </row>
    <row r="16" spans="1:14" s="140" customFormat="1" ht="15">
      <c r="A16" s="75" t="s">
        <v>12</v>
      </c>
      <c r="B16" s="235">
        <v>127.346</v>
      </c>
      <c r="C16" s="23"/>
      <c r="D16" s="302">
        <f t="shared" si="1"/>
        <v>127.346</v>
      </c>
      <c r="E16" s="166">
        <v>120.1</v>
      </c>
      <c r="F16" s="73">
        <f t="shared" si="2"/>
        <v>94.30999010569629</v>
      </c>
      <c r="G16" s="66">
        <v>114</v>
      </c>
      <c r="H16" s="101">
        <f t="shared" si="0"/>
        <v>6.099999999999994</v>
      </c>
      <c r="I16" s="72">
        <v>4800.1</v>
      </c>
      <c r="J16" s="73">
        <v>5020</v>
      </c>
      <c r="K16" s="101">
        <f t="shared" si="3"/>
        <v>-219.89999999999964</v>
      </c>
      <c r="L16" s="72">
        <f t="shared" si="4"/>
        <v>399.67527060782686</v>
      </c>
      <c r="M16" s="73">
        <f t="shared" si="5"/>
        <v>440.35087719298247</v>
      </c>
      <c r="N16" s="101">
        <f t="shared" si="6"/>
        <v>-40.675606585155606</v>
      </c>
    </row>
    <row r="17" spans="1:14" s="140" customFormat="1" ht="15" hidden="1">
      <c r="A17" s="75" t="s">
        <v>92</v>
      </c>
      <c r="B17" s="235"/>
      <c r="C17" s="23"/>
      <c r="D17" s="302">
        <f t="shared" si="1"/>
        <v>0</v>
      </c>
      <c r="E17" s="166"/>
      <c r="F17" s="73" t="e">
        <f t="shared" si="2"/>
        <v>#DIV/0!</v>
      </c>
      <c r="G17" s="66"/>
      <c r="H17" s="101">
        <f t="shared" si="0"/>
        <v>0</v>
      </c>
      <c r="I17" s="72"/>
      <c r="J17" s="73"/>
      <c r="K17" s="101">
        <f t="shared" si="3"/>
        <v>0</v>
      </c>
      <c r="L17" s="72">
        <f t="shared" si="4"/>
      </c>
      <c r="M17" s="73">
        <f t="shared" si="5"/>
      </c>
      <c r="N17" s="101" t="e">
        <f t="shared" si="6"/>
        <v>#VALUE!</v>
      </c>
    </row>
    <row r="18" spans="1:14" s="140" customFormat="1" ht="15">
      <c r="A18" s="75" t="s">
        <v>13</v>
      </c>
      <c r="B18" s="235">
        <v>58.317</v>
      </c>
      <c r="C18" s="23">
        <v>1.078</v>
      </c>
      <c r="D18" s="302">
        <f t="shared" si="1"/>
        <v>57.239</v>
      </c>
      <c r="E18" s="166">
        <v>50.24</v>
      </c>
      <c r="F18" s="73">
        <f t="shared" si="2"/>
        <v>87.77232306644072</v>
      </c>
      <c r="G18" s="66">
        <v>56</v>
      </c>
      <c r="H18" s="101">
        <f t="shared" si="0"/>
        <v>-5.759999999999998</v>
      </c>
      <c r="I18" s="72">
        <v>2000.36</v>
      </c>
      <c r="J18" s="73">
        <v>2245.4</v>
      </c>
      <c r="K18" s="101">
        <f t="shared" si="3"/>
        <v>-245.0400000000002</v>
      </c>
      <c r="L18" s="72">
        <f t="shared" si="4"/>
        <v>398.1608280254777</v>
      </c>
      <c r="M18" s="73">
        <f t="shared" si="5"/>
        <v>400.9642857142858</v>
      </c>
      <c r="N18" s="101">
        <f t="shared" si="6"/>
        <v>-2.8034576888080665</v>
      </c>
    </row>
    <row r="19" spans="1:14" s="140" customFormat="1" ht="15">
      <c r="A19" s="75" t="s">
        <v>14</v>
      </c>
      <c r="B19" s="235">
        <v>7.742</v>
      </c>
      <c r="C19" s="23"/>
      <c r="D19" s="302">
        <f t="shared" si="1"/>
        <v>7.742</v>
      </c>
      <c r="E19" s="166">
        <v>7.3</v>
      </c>
      <c r="F19" s="73">
        <f t="shared" si="2"/>
        <v>94.29088090932576</v>
      </c>
      <c r="G19" s="66">
        <v>6.989</v>
      </c>
      <c r="H19" s="101">
        <f t="shared" si="0"/>
        <v>0.31099999999999994</v>
      </c>
      <c r="I19" s="72">
        <v>305.2</v>
      </c>
      <c r="J19" s="73">
        <v>322.8</v>
      </c>
      <c r="K19" s="101">
        <f t="shared" si="3"/>
        <v>-17.600000000000023</v>
      </c>
      <c r="L19" s="72">
        <f t="shared" si="4"/>
        <v>418.0821917808219</v>
      </c>
      <c r="M19" s="73">
        <f t="shared" si="5"/>
        <v>461.8686507368722</v>
      </c>
      <c r="N19" s="101">
        <f t="shared" si="6"/>
        <v>-43.786458956050296</v>
      </c>
    </row>
    <row r="20" spans="1:14" s="140" customFormat="1" ht="15" hidden="1">
      <c r="A20" s="75" t="s">
        <v>15</v>
      </c>
      <c r="B20" s="235"/>
      <c r="C20" s="23"/>
      <c r="D20" s="302">
        <f t="shared" si="1"/>
        <v>0</v>
      </c>
      <c r="E20" s="166"/>
      <c r="F20" s="73" t="e">
        <f t="shared" si="2"/>
        <v>#DIV/0!</v>
      </c>
      <c r="G20" s="66"/>
      <c r="H20" s="101">
        <f t="shared" si="0"/>
        <v>0</v>
      </c>
      <c r="I20" s="263"/>
      <c r="J20" s="73"/>
      <c r="K20" s="101">
        <f t="shared" si="3"/>
        <v>0</v>
      </c>
      <c r="L20" s="72">
        <f t="shared" si="4"/>
      </c>
      <c r="M20" s="73">
        <f t="shared" si="5"/>
      </c>
      <c r="N20" s="101" t="e">
        <f t="shared" si="6"/>
        <v>#VALUE!</v>
      </c>
    </row>
    <row r="21" spans="1:14" s="140" customFormat="1" ht="15">
      <c r="A21" s="75" t="s">
        <v>16</v>
      </c>
      <c r="B21" s="235">
        <v>116.51</v>
      </c>
      <c r="C21" s="23">
        <v>1.76</v>
      </c>
      <c r="D21" s="302">
        <f t="shared" si="1"/>
        <v>114.75</v>
      </c>
      <c r="E21" s="166">
        <v>107.1</v>
      </c>
      <c r="F21" s="73">
        <f t="shared" si="2"/>
        <v>93.33333333333333</v>
      </c>
      <c r="G21" s="73">
        <v>102.6</v>
      </c>
      <c r="H21" s="101">
        <f t="shared" si="0"/>
        <v>4.5</v>
      </c>
      <c r="I21" s="72">
        <v>4630.5</v>
      </c>
      <c r="J21" s="73">
        <v>4514.4</v>
      </c>
      <c r="K21" s="101">
        <f t="shared" si="3"/>
        <v>116.10000000000036</v>
      </c>
      <c r="L21" s="72">
        <f t="shared" si="4"/>
        <v>432.3529411764706</v>
      </c>
      <c r="M21" s="73">
        <f t="shared" si="5"/>
        <v>440</v>
      </c>
      <c r="N21" s="101">
        <f t="shared" si="6"/>
        <v>-7.647058823529392</v>
      </c>
    </row>
    <row r="22" spans="1:14" s="140" customFormat="1" ht="15" hidden="1">
      <c r="A22" s="75" t="s">
        <v>17</v>
      </c>
      <c r="B22" s="235"/>
      <c r="C22" s="23"/>
      <c r="D22" s="302">
        <f t="shared" si="1"/>
        <v>0</v>
      </c>
      <c r="E22" s="166"/>
      <c r="F22" s="73" t="e">
        <f t="shared" si="2"/>
        <v>#DIV/0!</v>
      </c>
      <c r="G22" s="73"/>
      <c r="H22" s="101">
        <f t="shared" si="0"/>
        <v>0</v>
      </c>
      <c r="I22" s="72"/>
      <c r="J22" s="73"/>
      <c r="K22" s="101">
        <f t="shared" si="3"/>
        <v>0</v>
      </c>
      <c r="L22" s="72">
        <f t="shared" si="4"/>
      </c>
      <c r="M22" s="73">
        <f t="shared" si="5"/>
      </c>
      <c r="N22" s="101" t="e">
        <f t="shared" si="6"/>
        <v>#VALUE!</v>
      </c>
    </row>
    <row r="23" spans="1:14" s="140" customFormat="1" ht="15">
      <c r="A23" s="75" t="s">
        <v>18</v>
      </c>
      <c r="B23" s="235">
        <v>12</v>
      </c>
      <c r="C23" s="23"/>
      <c r="D23" s="302">
        <f t="shared" si="1"/>
        <v>12</v>
      </c>
      <c r="E23" s="166">
        <v>10.25</v>
      </c>
      <c r="F23" s="73">
        <f t="shared" si="2"/>
        <v>85.41666666666666</v>
      </c>
      <c r="G23" s="73">
        <v>9.2</v>
      </c>
      <c r="H23" s="101">
        <f t="shared" si="0"/>
        <v>1.0500000000000007</v>
      </c>
      <c r="I23" s="72">
        <v>432.63</v>
      </c>
      <c r="J23" s="73">
        <v>408.5</v>
      </c>
      <c r="K23" s="101">
        <f t="shared" si="3"/>
        <v>24.129999999999995</v>
      </c>
      <c r="L23" s="72">
        <f t="shared" si="4"/>
        <v>422.07804878048785</v>
      </c>
      <c r="M23" s="73">
        <f t="shared" si="5"/>
        <v>444.02173913043487</v>
      </c>
      <c r="N23" s="101">
        <f t="shared" si="6"/>
        <v>-21.94369034994702</v>
      </c>
    </row>
    <row r="24" spans="1:14" s="140" customFormat="1" ht="15.75" hidden="1">
      <c r="A24" s="75" t="s">
        <v>19</v>
      </c>
      <c r="B24" s="235"/>
      <c r="C24" s="23"/>
      <c r="D24" s="302">
        <f t="shared" si="1"/>
        <v>0</v>
      </c>
      <c r="E24" s="166"/>
      <c r="F24" s="73" t="e">
        <f t="shared" si="2"/>
        <v>#DIV/0!</v>
      </c>
      <c r="G24" s="73"/>
      <c r="H24" s="101">
        <f t="shared" si="0"/>
        <v>0</v>
      </c>
      <c r="I24" s="94"/>
      <c r="J24" s="66"/>
      <c r="K24" s="67">
        <f t="shared" si="3"/>
        <v>0</v>
      </c>
      <c r="L24" s="72">
        <f t="shared" si="4"/>
      </c>
      <c r="M24" s="73">
        <f t="shared" si="5"/>
      </c>
      <c r="N24" s="67" t="e">
        <f t="shared" si="6"/>
        <v>#VALUE!</v>
      </c>
    </row>
    <row r="25" spans="1:14" s="140" customFormat="1" ht="15.75" hidden="1">
      <c r="A25" s="75"/>
      <c r="B25" s="235"/>
      <c r="C25" s="23"/>
      <c r="D25" s="302">
        <f t="shared" si="1"/>
        <v>0</v>
      </c>
      <c r="E25" s="166"/>
      <c r="F25" s="73" t="e">
        <f t="shared" si="2"/>
        <v>#DIV/0!</v>
      </c>
      <c r="G25" s="73"/>
      <c r="H25" s="101"/>
      <c r="I25" s="94"/>
      <c r="J25" s="66"/>
      <c r="K25" s="67"/>
      <c r="L25" s="72">
        <f t="shared" si="4"/>
      </c>
      <c r="M25" s="73">
        <f t="shared" si="5"/>
      </c>
      <c r="N25" s="67" t="e">
        <f t="shared" si="6"/>
        <v>#VALUE!</v>
      </c>
    </row>
    <row r="26" spans="1:14" s="44" customFormat="1" ht="15.75" hidden="1">
      <c r="A26" s="162" t="s">
        <v>20</v>
      </c>
      <c r="B26" s="234"/>
      <c r="C26" s="22">
        <f>SUM(C27:C36)-C30</f>
        <v>0</v>
      </c>
      <c r="D26" s="301">
        <f t="shared" si="1"/>
        <v>0</v>
      </c>
      <c r="E26" s="165">
        <f>SUM(E27:E36)-E30</f>
        <v>0</v>
      </c>
      <c r="F26" s="39" t="e">
        <f t="shared" si="2"/>
        <v>#DIV/0!</v>
      </c>
      <c r="G26" s="65"/>
      <c r="H26" s="67">
        <f t="shared" si="0"/>
        <v>0</v>
      </c>
      <c r="I26" s="172">
        <f>SUM(I27:I36)-I30</f>
        <v>0</v>
      </c>
      <c r="J26" s="65"/>
      <c r="K26" s="67">
        <f t="shared" si="3"/>
        <v>0</v>
      </c>
      <c r="L26" s="42">
        <f t="shared" si="4"/>
      </c>
      <c r="M26" s="39">
        <f t="shared" si="5"/>
      </c>
      <c r="N26" s="67" t="e">
        <f t="shared" si="6"/>
        <v>#VALUE!</v>
      </c>
    </row>
    <row r="27" spans="1:14" s="140" customFormat="1" ht="15.75" hidden="1">
      <c r="A27" s="75" t="s">
        <v>61</v>
      </c>
      <c r="B27" s="235"/>
      <c r="C27" s="23"/>
      <c r="D27" s="302">
        <f t="shared" si="1"/>
        <v>0</v>
      </c>
      <c r="E27" s="166"/>
      <c r="F27" s="73" t="e">
        <f t="shared" si="2"/>
        <v>#DIV/0!</v>
      </c>
      <c r="G27" s="73"/>
      <c r="H27" s="101">
        <f t="shared" si="0"/>
        <v>0</v>
      </c>
      <c r="I27" s="72"/>
      <c r="J27" s="66"/>
      <c r="K27" s="67">
        <f t="shared" si="3"/>
        <v>0</v>
      </c>
      <c r="L27" s="72">
        <f t="shared" si="4"/>
      </c>
      <c r="M27" s="73">
        <f t="shared" si="5"/>
      </c>
      <c r="N27" s="67" t="e">
        <f t="shared" si="6"/>
        <v>#VALUE!</v>
      </c>
    </row>
    <row r="28" spans="1:14" s="140" customFormat="1" ht="15.75" hidden="1">
      <c r="A28" s="75" t="s">
        <v>21</v>
      </c>
      <c r="B28" s="235"/>
      <c r="C28" s="23"/>
      <c r="D28" s="302">
        <f t="shared" si="1"/>
        <v>0</v>
      </c>
      <c r="E28" s="166"/>
      <c r="F28" s="73" t="e">
        <f t="shared" si="2"/>
        <v>#DIV/0!</v>
      </c>
      <c r="G28" s="73"/>
      <c r="H28" s="101">
        <f t="shared" si="0"/>
        <v>0</v>
      </c>
      <c r="I28" s="72"/>
      <c r="J28" s="66"/>
      <c r="K28" s="67">
        <f t="shared" si="3"/>
        <v>0</v>
      </c>
      <c r="L28" s="72">
        <f t="shared" si="4"/>
      </c>
      <c r="M28" s="73">
        <f t="shared" si="5"/>
      </c>
      <c r="N28" s="67" t="e">
        <f t="shared" si="6"/>
        <v>#VALUE!</v>
      </c>
    </row>
    <row r="29" spans="1:14" s="140" customFormat="1" ht="15.75" hidden="1">
      <c r="A29" s="75" t="s">
        <v>22</v>
      </c>
      <c r="B29" s="235"/>
      <c r="C29" s="23"/>
      <c r="D29" s="302">
        <f t="shared" si="1"/>
        <v>0</v>
      </c>
      <c r="E29" s="166"/>
      <c r="F29" s="73" t="e">
        <f t="shared" si="2"/>
        <v>#DIV/0!</v>
      </c>
      <c r="G29" s="73"/>
      <c r="H29" s="101">
        <f t="shared" si="0"/>
        <v>0</v>
      </c>
      <c r="I29" s="72"/>
      <c r="J29" s="66"/>
      <c r="K29" s="67">
        <f t="shared" si="3"/>
        <v>0</v>
      </c>
      <c r="L29" s="72">
        <f t="shared" si="4"/>
      </c>
      <c r="M29" s="73">
        <f t="shared" si="5"/>
      </c>
      <c r="N29" s="67" t="e">
        <f t="shared" si="6"/>
        <v>#VALUE!</v>
      </c>
    </row>
    <row r="30" spans="1:14" s="140" customFormat="1" ht="15.75" hidden="1">
      <c r="A30" s="75" t="s">
        <v>62</v>
      </c>
      <c r="B30" s="235"/>
      <c r="C30" s="23"/>
      <c r="D30" s="302">
        <f t="shared" si="1"/>
        <v>0</v>
      </c>
      <c r="E30" s="166"/>
      <c r="F30" s="73" t="e">
        <f t="shared" si="2"/>
        <v>#DIV/0!</v>
      </c>
      <c r="G30" s="73"/>
      <c r="H30" s="101">
        <f t="shared" si="0"/>
        <v>0</v>
      </c>
      <c r="I30" s="72"/>
      <c r="J30" s="73"/>
      <c r="K30" s="67">
        <f t="shared" si="3"/>
        <v>0</v>
      </c>
      <c r="L30" s="72">
        <f t="shared" si="4"/>
      </c>
      <c r="M30" s="73">
        <f t="shared" si="5"/>
      </c>
      <c r="N30" s="67" t="e">
        <f t="shared" si="6"/>
        <v>#VALUE!</v>
      </c>
    </row>
    <row r="31" spans="1:14" s="140" customFormat="1" ht="15.75" hidden="1">
      <c r="A31" s="75" t="s">
        <v>23</v>
      </c>
      <c r="B31" s="235"/>
      <c r="C31" s="23"/>
      <c r="D31" s="302">
        <f t="shared" si="1"/>
        <v>0</v>
      </c>
      <c r="E31" s="166"/>
      <c r="F31" s="73" t="e">
        <f t="shared" si="2"/>
        <v>#DIV/0!</v>
      </c>
      <c r="G31" s="73"/>
      <c r="H31" s="101">
        <f t="shared" si="0"/>
        <v>0</v>
      </c>
      <c r="I31" s="72"/>
      <c r="J31" s="73"/>
      <c r="K31" s="67">
        <f t="shared" si="3"/>
        <v>0</v>
      </c>
      <c r="L31" s="72">
        <f t="shared" si="4"/>
      </c>
      <c r="M31" s="73">
        <f t="shared" si="5"/>
      </c>
      <c r="N31" s="67" t="e">
        <f t="shared" si="6"/>
        <v>#VALUE!</v>
      </c>
    </row>
    <row r="32" spans="1:14" s="140" customFormat="1" ht="15.75" hidden="1">
      <c r="A32" s="75" t="s">
        <v>24</v>
      </c>
      <c r="B32" s="235"/>
      <c r="C32" s="23"/>
      <c r="D32" s="302">
        <f t="shared" si="1"/>
        <v>0</v>
      </c>
      <c r="E32" s="166"/>
      <c r="F32" s="73" t="e">
        <f t="shared" si="2"/>
        <v>#DIV/0!</v>
      </c>
      <c r="G32" s="73"/>
      <c r="H32" s="101">
        <f t="shared" si="0"/>
        <v>0</v>
      </c>
      <c r="I32" s="72"/>
      <c r="J32" s="73"/>
      <c r="K32" s="67">
        <f t="shared" si="3"/>
        <v>0</v>
      </c>
      <c r="L32" s="72">
        <f t="shared" si="4"/>
      </c>
      <c r="M32" s="73">
        <f t="shared" si="5"/>
      </c>
      <c r="N32" s="67" t="e">
        <f t="shared" si="6"/>
        <v>#VALUE!</v>
      </c>
    </row>
    <row r="33" spans="1:14" s="140" customFormat="1" ht="15.75" hidden="1">
      <c r="A33" s="75" t="s">
        <v>25</v>
      </c>
      <c r="B33" s="235"/>
      <c r="C33" s="23"/>
      <c r="D33" s="302">
        <f t="shared" si="1"/>
        <v>0</v>
      </c>
      <c r="E33" s="166"/>
      <c r="F33" s="73" t="e">
        <f t="shared" si="2"/>
        <v>#DIV/0!</v>
      </c>
      <c r="G33" s="73"/>
      <c r="H33" s="101">
        <f t="shared" si="0"/>
        <v>0</v>
      </c>
      <c r="I33" s="72"/>
      <c r="J33" s="73"/>
      <c r="K33" s="67">
        <f t="shared" si="3"/>
        <v>0</v>
      </c>
      <c r="L33" s="72">
        <f t="shared" si="4"/>
      </c>
      <c r="M33" s="73">
        <f t="shared" si="5"/>
      </c>
      <c r="N33" s="67" t="s">
        <v>100</v>
      </c>
    </row>
    <row r="34" spans="1:14" s="140" customFormat="1" ht="15.75" hidden="1">
      <c r="A34" s="75" t="s">
        <v>26</v>
      </c>
      <c r="B34" s="235"/>
      <c r="C34" s="23"/>
      <c r="D34" s="302">
        <f t="shared" si="1"/>
        <v>0</v>
      </c>
      <c r="E34" s="166"/>
      <c r="F34" s="73" t="e">
        <f t="shared" si="2"/>
        <v>#DIV/0!</v>
      </c>
      <c r="G34" s="73"/>
      <c r="H34" s="101">
        <f t="shared" si="0"/>
        <v>0</v>
      </c>
      <c r="I34" s="72"/>
      <c r="J34" s="73"/>
      <c r="K34" s="67">
        <f t="shared" si="3"/>
        <v>0</v>
      </c>
      <c r="L34" s="72">
        <f t="shared" si="4"/>
      </c>
      <c r="M34" s="73">
        <f t="shared" si="5"/>
      </c>
      <c r="N34" s="67" t="s">
        <v>100</v>
      </c>
    </row>
    <row r="35" spans="1:14" s="140" customFormat="1" ht="15.75" hidden="1">
      <c r="A35" s="75" t="s">
        <v>27</v>
      </c>
      <c r="B35" s="235"/>
      <c r="C35" s="23"/>
      <c r="D35" s="302">
        <f t="shared" si="1"/>
        <v>0</v>
      </c>
      <c r="E35" s="166"/>
      <c r="F35" s="73" t="e">
        <f t="shared" si="2"/>
        <v>#DIV/0!</v>
      </c>
      <c r="G35" s="73"/>
      <c r="H35" s="101">
        <f t="shared" si="0"/>
        <v>0</v>
      </c>
      <c r="I35" s="72"/>
      <c r="J35" s="73"/>
      <c r="K35" s="67">
        <f t="shared" si="3"/>
        <v>0</v>
      </c>
      <c r="L35" s="72">
        <f t="shared" si="4"/>
      </c>
      <c r="M35" s="73">
        <f t="shared" si="5"/>
      </c>
      <c r="N35" s="67" t="s">
        <v>100</v>
      </c>
    </row>
    <row r="36" spans="1:14" s="140" customFormat="1" ht="15.75" hidden="1">
      <c r="A36" s="75" t="s">
        <v>28</v>
      </c>
      <c r="B36" s="235"/>
      <c r="C36" s="23"/>
      <c r="D36" s="302">
        <f t="shared" si="1"/>
        <v>0</v>
      </c>
      <c r="E36" s="166"/>
      <c r="F36" s="73" t="e">
        <f t="shared" si="2"/>
        <v>#DIV/0!</v>
      </c>
      <c r="G36" s="73"/>
      <c r="H36" s="101">
        <f t="shared" si="0"/>
        <v>0</v>
      </c>
      <c r="I36" s="72"/>
      <c r="J36" s="73"/>
      <c r="K36" s="67">
        <f t="shared" si="3"/>
        <v>0</v>
      </c>
      <c r="L36" s="72">
        <f t="shared" si="4"/>
      </c>
      <c r="M36" s="73">
        <f t="shared" si="5"/>
      </c>
      <c r="N36" s="67" t="s">
        <v>100</v>
      </c>
    </row>
    <row r="37" spans="1:14" s="44" customFormat="1" ht="15.75">
      <c r="A37" s="162" t="s">
        <v>93</v>
      </c>
      <c r="B37" s="234">
        <v>223.104</v>
      </c>
      <c r="C37" s="22">
        <f>SUM(C38:C44)</f>
        <v>0.1</v>
      </c>
      <c r="D37" s="301">
        <f t="shared" si="1"/>
        <v>223.00400000000002</v>
      </c>
      <c r="E37" s="165">
        <f>SUM(E38:E45)</f>
        <v>207.92000000000002</v>
      </c>
      <c r="F37" s="39">
        <f t="shared" si="2"/>
        <v>93.23599576689207</v>
      </c>
      <c r="G37" s="165">
        <f>SUM(G38:G45)</f>
        <v>190.3</v>
      </c>
      <c r="H37" s="67">
        <f t="shared" si="0"/>
        <v>17.620000000000005</v>
      </c>
      <c r="I37" s="172">
        <f>SUM(I38:I45)</f>
        <v>9892.800000000001</v>
      </c>
      <c r="J37" s="172">
        <f>SUM(J38:J45)</f>
        <v>10590</v>
      </c>
      <c r="K37" s="67">
        <f>I37-J37</f>
        <v>-697.1999999999989</v>
      </c>
      <c r="L37" s="42">
        <f>IF(E37&gt;0,I37/E37*10,"")</f>
        <v>475.7983839938438</v>
      </c>
      <c r="M37" s="39">
        <f t="shared" si="5"/>
        <v>556.4897530215449</v>
      </c>
      <c r="N37" s="67">
        <f>L37-M37</f>
        <v>-80.69136902770106</v>
      </c>
    </row>
    <row r="38" spans="1:14" s="140" customFormat="1" ht="15" hidden="1">
      <c r="A38" s="75" t="s">
        <v>63</v>
      </c>
      <c r="B38" s="235"/>
      <c r="C38" s="23"/>
      <c r="D38" s="302">
        <f t="shared" si="1"/>
        <v>0</v>
      </c>
      <c r="E38" s="166"/>
      <c r="F38" s="73" t="e">
        <f t="shared" si="2"/>
        <v>#DIV/0!</v>
      </c>
      <c r="G38" s="66"/>
      <c r="H38" s="95">
        <f t="shared" si="0"/>
        <v>0</v>
      </c>
      <c r="I38" s="94"/>
      <c r="J38" s="66"/>
      <c r="K38" s="95">
        <f t="shared" si="3"/>
        <v>0</v>
      </c>
      <c r="L38" s="72">
        <f t="shared" si="4"/>
      </c>
      <c r="M38" s="73">
        <f t="shared" si="5"/>
      </c>
      <c r="N38" s="95" t="e">
        <f aca="true" t="shared" si="7" ref="N38:N101">L38-M38</f>
        <v>#VALUE!</v>
      </c>
    </row>
    <row r="39" spans="1:14" s="140" customFormat="1" ht="15" hidden="1">
      <c r="A39" s="75" t="s">
        <v>67</v>
      </c>
      <c r="B39" s="235"/>
      <c r="C39" s="23"/>
      <c r="D39" s="302">
        <f t="shared" si="1"/>
        <v>0</v>
      </c>
      <c r="E39" s="166"/>
      <c r="F39" s="73" t="e">
        <f t="shared" si="2"/>
        <v>#DIV/0!</v>
      </c>
      <c r="G39" s="66"/>
      <c r="H39" s="95">
        <f t="shared" si="0"/>
        <v>0</v>
      </c>
      <c r="I39" s="94"/>
      <c r="J39" s="66"/>
      <c r="K39" s="95">
        <f t="shared" si="3"/>
        <v>0</v>
      </c>
      <c r="L39" s="72">
        <f t="shared" si="4"/>
      </c>
      <c r="M39" s="73">
        <f t="shared" si="5"/>
      </c>
      <c r="N39" s="95" t="e">
        <f t="shared" si="7"/>
        <v>#VALUE!</v>
      </c>
    </row>
    <row r="40" spans="1:14" s="47" customFormat="1" ht="15" hidden="1">
      <c r="A40" s="163" t="s">
        <v>115</v>
      </c>
      <c r="B40" s="236"/>
      <c r="C40" s="24"/>
      <c r="D40" s="302">
        <f t="shared" si="1"/>
        <v>0</v>
      </c>
      <c r="E40" s="168"/>
      <c r="F40" s="73" t="e">
        <f t="shared" si="2"/>
        <v>#DIV/0!</v>
      </c>
      <c r="G40" s="97"/>
      <c r="H40" s="98">
        <f>E40-G40</f>
        <v>0</v>
      </c>
      <c r="I40" s="173"/>
      <c r="J40" s="97"/>
      <c r="K40" s="98">
        <f>I40-J40</f>
        <v>0</v>
      </c>
      <c r="L40" s="72">
        <f t="shared" si="4"/>
      </c>
      <c r="M40" s="73">
        <f t="shared" si="5"/>
      </c>
      <c r="N40" s="98" t="e">
        <f>L40-M40</f>
        <v>#VALUE!</v>
      </c>
    </row>
    <row r="41" spans="1:14" s="140" customFormat="1" ht="15">
      <c r="A41" s="75" t="s">
        <v>30</v>
      </c>
      <c r="B41" s="235">
        <v>201.151</v>
      </c>
      <c r="C41" s="23">
        <v>0.1</v>
      </c>
      <c r="D41" s="302">
        <f t="shared" si="1"/>
        <v>201.05100000000002</v>
      </c>
      <c r="E41" s="166">
        <v>187.9</v>
      </c>
      <c r="F41" s="73">
        <f t="shared" si="2"/>
        <v>93.45887361913145</v>
      </c>
      <c r="G41" s="23">
        <v>173</v>
      </c>
      <c r="H41" s="95">
        <f>E41-G41</f>
        <v>14.900000000000006</v>
      </c>
      <c r="I41" s="94">
        <v>9083.7</v>
      </c>
      <c r="J41" s="66">
        <v>9661.4</v>
      </c>
      <c r="K41" s="98">
        <f>I41-J41</f>
        <v>-577.6999999999989</v>
      </c>
      <c r="L41" s="72">
        <f t="shared" si="4"/>
        <v>483.4326769558276</v>
      </c>
      <c r="M41" s="73">
        <f t="shared" si="5"/>
        <v>558.4624277456647</v>
      </c>
      <c r="N41" s="95">
        <f t="shared" si="7"/>
        <v>-75.02975078983712</v>
      </c>
    </row>
    <row r="42" spans="1:14" s="140" customFormat="1" ht="15" hidden="1">
      <c r="A42" s="75" t="s">
        <v>31</v>
      </c>
      <c r="B42" s="235"/>
      <c r="C42" s="23"/>
      <c r="D42" s="302">
        <f t="shared" si="1"/>
        <v>0</v>
      </c>
      <c r="E42" s="166"/>
      <c r="F42" s="73" t="e">
        <f t="shared" si="2"/>
        <v>#DIV/0!</v>
      </c>
      <c r="G42" s="23"/>
      <c r="H42" s="95">
        <f t="shared" si="0"/>
        <v>0</v>
      </c>
      <c r="I42" s="94"/>
      <c r="J42" s="66"/>
      <c r="K42" s="95">
        <f>I42-J42</f>
        <v>0</v>
      </c>
      <c r="L42" s="72">
        <f t="shared" si="4"/>
      </c>
      <c r="M42" s="73">
        <f t="shared" si="5"/>
      </c>
      <c r="N42" s="95" t="e">
        <f t="shared" si="7"/>
        <v>#VALUE!</v>
      </c>
    </row>
    <row r="43" spans="1:14" s="140" customFormat="1" ht="15">
      <c r="A43" s="75" t="s">
        <v>32</v>
      </c>
      <c r="B43" s="235">
        <v>2.5</v>
      </c>
      <c r="C43" s="23"/>
      <c r="D43" s="302">
        <v>2.62</v>
      </c>
      <c r="E43" s="166">
        <v>2.62</v>
      </c>
      <c r="F43" s="73">
        <f t="shared" si="2"/>
        <v>100</v>
      </c>
      <c r="G43" s="23">
        <v>0.5</v>
      </c>
      <c r="H43" s="95">
        <f t="shared" si="0"/>
        <v>2.12</v>
      </c>
      <c r="I43" s="94">
        <v>93.4</v>
      </c>
      <c r="J43" s="66">
        <v>27.5</v>
      </c>
      <c r="K43" s="95">
        <f t="shared" si="3"/>
        <v>65.9</v>
      </c>
      <c r="L43" s="72">
        <f t="shared" si="4"/>
        <v>356.48854961832063</v>
      </c>
      <c r="M43" s="73">
        <f t="shared" si="5"/>
        <v>550</v>
      </c>
      <c r="N43" s="95">
        <f t="shared" si="7"/>
        <v>-193.51145038167937</v>
      </c>
    </row>
    <row r="44" spans="1:14" s="140" customFormat="1" ht="15">
      <c r="A44" s="75" t="s">
        <v>33</v>
      </c>
      <c r="B44" s="235">
        <v>19.336</v>
      </c>
      <c r="C44" s="23"/>
      <c r="D44" s="302">
        <f>B44-C44</f>
        <v>19.336</v>
      </c>
      <c r="E44" s="166">
        <v>17.4</v>
      </c>
      <c r="F44" s="73">
        <f t="shared" si="2"/>
        <v>89.98758791890774</v>
      </c>
      <c r="G44" s="23">
        <v>16.8</v>
      </c>
      <c r="H44" s="95">
        <f t="shared" si="0"/>
        <v>0.5999999999999979</v>
      </c>
      <c r="I44" s="94">
        <v>715.7</v>
      </c>
      <c r="J44" s="66">
        <v>901.1</v>
      </c>
      <c r="K44" s="95">
        <f t="shared" si="3"/>
        <v>-185.39999999999998</v>
      </c>
      <c r="L44" s="72">
        <f t="shared" si="4"/>
        <v>411.3218390804598</v>
      </c>
      <c r="M44" s="73">
        <f t="shared" si="5"/>
        <v>536.3690476190476</v>
      </c>
      <c r="N44" s="95">
        <f t="shared" si="7"/>
        <v>-125.04720853858777</v>
      </c>
    </row>
    <row r="45" spans="1:14" s="140" customFormat="1" ht="15.75" hidden="1">
      <c r="A45" s="75" t="s">
        <v>102</v>
      </c>
      <c r="B45" s="235"/>
      <c r="C45" s="23"/>
      <c r="D45" s="302">
        <f t="shared" si="1"/>
        <v>0</v>
      </c>
      <c r="E45" s="166"/>
      <c r="F45" s="73" t="e">
        <f t="shared" si="2"/>
        <v>#DIV/0!</v>
      </c>
      <c r="G45" s="66"/>
      <c r="H45" s="95">
        <f t="shared" si="0"/>
        <v>0</v>
      </c>
      <c r="I45" s="94"/>
      <c r="J45" s="66"/>
      <c r="K45" s="95"/>
      <c r="L45" s="72">
        <f t="shared" si="4"/>
      </c>
      <c r="M45" s="73">
        <f t="shared" si="5"/>
      </c>
      <c r="N45" s="67" t="e">
        <f>L45-M45</f>
        <v>#VALUE!</v>
      </c>
    </row>
    <row r="46" spans="1:14" s="44" customFormat="1" ht="15.75">
      <c r="A46" s="162" t="s">
        <v>98</v>
      </c>
      <c r="B46" s="234">
        <v>49.688</v>
      </c>
      <c r="C46" s="25">
        <f>SUM(C47:C53)</f>
        <v>1.1</v>
      </c>
      <c r="D46" s="301">
        <f t="shared" si="1"/>
        <v>48.588</v>
      </c>
      <c r="E46" s="169">
        <f>SUM(E47:E53)</f>
        <v>41.56099999999999</v>
      </c>
      <c r="F46" s="39">
        <f t="shared" si="2"/>
        <v>85.53758129579319</v>
      </c>
      <c r="G46" s="99">
        <v>37.7</v>
      </c>
      <c r="H46" s="67">
        <f t="shared" si="0"/>
        <v>3.86099999999999</v>
      </c>
      <c r="I46" s="174">
        <f>SUM(I47:I53)</f>
        <v>2357.4320000000002</v>
      </c>
      <c r="J46" s="99">
        <v>2480.7000000000003</v>
      </c>
      <c r="K46" s="67">
        <f>I46-J46</f>
        <v>-123.26800000000003</v>
      </c>
      <c r="L46" s="42">
        <f t="shared" si="4"/>
        <v>567.2221553860593</v>
      </c>
      <c r="M46" s="39">
        <f t="shared" si="5"/>
        <v>658.0106100795756</v>
      </c>
      <c r="N46" s="100">
        <f t="shared" si="7"/>
        <v>-90.78845469351631</v>
      </c>
    </row>
    <row r="47" spans="1:14" s="140" customFormat="1" ht="15" hidden="1">
      <c r="A47" s="75" t="s">
        <v>64</v>
      </c>
      <c r="B47" s="235"/>
      <c r="C47" s="23"/>
      <c r="D47" s="302">
        <f t="shared" si="1"/>
        <v>0</v>
      </c>
      <c r="E47" s="166"/>
      <c r="F47" s="73" t="e">
        <f t="shared" si="2"/>
        <v>#DIV/0!</v>
      </c>
      <c r="G47" s="66"/>
      <c r="H47" s="95">
        <f t="shared" si="0"/>
        <v>0</v>
      </c>
      <c r="I47" s="94"/>
      <c r="J47" s="66"/>
      <c r="K47" s="95">
        <f t="shared" si="3"/>
        <v>0</v>
      </c>
      <c r="L47" s="72">
        <f t="shared" si="4"/>
      </c>
      <c r="M47" s="73">
        <f t="shared" si="5"/>
      </c>
      <c r="N47" s="101" t="e">
        <f t="shared" si="7"/>
        <v>#VALUE!</v>
      </c>
    </row>
    <row r="48" spans="1:14" s="140" customFormat="1" ht="15" hidden="1">
      <c r="A48" s="75" t="s">
        <v>65</v>
      </c>
      <c r="B48" s="235"/>
      <c r="C48" s="23"/>
      <c r="D48" s="302">
        <f t="shared" si="1"/>
        <v>0</v>
      </c>
      <c r="E48" s="166"/>
      <c r="F48" s="73" t="e">
        <f t="shared" si="2"/>
        <v>#DIV/0!</v>
      </c>
      <c r="G48" s="66"/>
      <c r="H48" s="95">
        <f t="shared" si="0"/>
        <v>0</v>
      </c>
      <c r="I48" s="94"/>
      <c r="J48" s="66"/>
      <c r="K48" s="95">
        <f t="shared" si="3"/>
        <v>0</v>
      </c>
      <c r="L48" s="72">
        <f t="shared" si="4"/>
      </c>
      <c r="M48" s="73">
        <f t="shared" si="5"/>
      </c>
      <c r="N48" s="101" t="e">
        <f t="shared" si="7"/>
        <v>#VALUE!</v>
      </c>
    </row>
    <row r="49" spans="1:14" s="140" customFormat="1" ht="15" hidden="1">
      <c r="A49" s="75" t="s">
        <v>66</v>
      </c>
      <c r="B49" s="235"/>
      <c r="C49" s="23"/>
      <c r="D49" s="302">
        <f t="shared" si="1"/>
        <v>0</v>
      </c>
      <c r="E49" s="166"/>
      <c r="F49" s="73" t="e">
        <f t="shared" si="2"/>
        <v>#DIV/0!</v>
      </c>
      <c r="G49" s="66"/>
      <c r="H49" s="95">
        <f t="shared" si="0"/>
        <v>0</v>
      </c>
      <c r="I49" s="94"/>
      <c r="J49" s="66"/>
      <c r="K49" s="95">
        <f>I49-J49</f>
        <v>0</v>
      </c>
      <c r="L49" s="72">
        <f t="shared" si="4"/>
      </c>
      <c r="M49" s="73">
        <f t="shared" si="5"/>
      </c>
      <c r="N49" s="101" t="e">
        <f t="shared" si="7"/>
        <v>#VALUE!</v>
      </c>
    </row>
    <row r="50" spans="1:14" s="140" customFormat="1" ht="15">
      <c r="A50" s="75" t="s">
        <v>29</v>
      </c>
      <c r="B50" s="235">
        <v>6.267</v>
      </c>
      <c r="C50" s="23"/>
      <c r="D50" s="302">
        <f t="shared" si="1"/>
        <v>6.267</v>
      </c>
      <c r="E50" s="166">
        <v>5.93</v>
      </c>
      <c r="F50" s="73">
        <f t="shared" si="2"/>
        <v>94.62262645603955</v>
      </c>
      <c r="G50" s="66">
        <v>4.2</v>
      </c>
      <c r="H50" s="95">
        <f t="shared" si="0"/>
        <v>1.7299999999999995</v>
      </c>
      <c r="I50" s="94">
        <v>219.543</v>
      </c>
      <c r="J50" s="66">
        <v>192.1</v>
      </c>
      <c r="K50" s="95">
        <f>I50-J50</f>
        <v>27.443000000000012</v>
      </c>
      <c r="L50" s="72">
        <f t="shared" si="4"/>
        <v>370.2242833052277</v>
      </c>
      <c r="M50" s="73">
        <f>IF(G50&gt;0,J50/G50*10,"")</f>
        <v>457.38095238095235</v>
      </c>
      <c r="N50" s="101">
        <f t="shared" si="7"/>
        <v>-87.15666907572466</v>
      </c>
    </row>
    <row r="51" spans="1:14" s="140" customFormat="1" ht="15" hidden="1">
      <c r="A51" s="75" t="s">
        <v>68</v>
      </c>
      <c r="B51" s="235"/>
      <c r="C51" s="23"/>
      <c r="D51" s="302">
        <f t="shared" si="1"/>
        <v>0</v>
      </c>
      <c r="E51" s="166"/>
      <c r="F51" s="73" t="e">
        <f t="shared" si="2"/>
        <v>#DIV/0!</v>
      </c>
      <c r="G51" s="66"/>
      <c r="H51" s="95">
        <f t="shared" si="0"/>
        <v>0</v>
      </c>
      <c r="I51" s="94"/>
      <c r="J51" s="66"/>
      <c r="K51" s="95">
        <f>I51-J51</f>
        <v>0</v>
      </c>
      <c r="L51" s="72">
        <f t="shared" si="4"/>
      </c>
      <c r="M51" s="73">
        <f t="shared" si="5"/>
      </c>
      <c r="N51" s="101" t="e">
        <f t="shared" si="7"/>
        <v>#VALUE!</v>
      </c>
    </row>
    <row r="52" spans="1:14" s="140" customFormat="1" ht="15">
      <c r="A52" s="75" t="s">
        <v>69</v>
      </c>
      <c r="B52" s="235">
        <v>5.051</v>
      </c>
      <c r="C52" s="23">
        <v>1.1</v>
      </c>
      <c r="D52" s="302">
        <f t="shared" si="1"/>
        <v>3.951</v>
      </c>
      <c r="E52" s="166">
        <v>2.331</v>
      </c>
      <c r="F52" s="73">
        <f t="shared" si="2"/>
        <v>58.997722095671975</v>
      </c>
      <c r="G52" s="66">
        <v>2.7</v>
      </c>
      <c r="H52" s="95">
        <f t="shared" si="0"/>
        <v>-0.3690000000000002</v>
      </c>
      <c r="I52" s="94">
        <v>44.589</v>
      </c>
      <c r="J52" s="66">
        <v>82.8</v>
      </c>
      <c r="K52" s="95">
        <f>I52-J52</f>
        <v>-38.211</v>
      </c>
      <c r="L52" s="72">
        <f t="shared" si="4"/>
        <v>191.2870012870013</v>
      </c>
      <c r="M52" s="73">
        <f t="shared" si="5"/>
        <v>306.66666666666663</v>
      </c>
      <c r="N52" s="101">
        <f t="shared" si="7"/>
        <v>-115.37966537966534</v>
      </c>
    </row>
    <row r="53" spans="1:14" s="140" customFormat="1" ht="15">
      <c r="A53" s="75" t="s">
        <v>95</v>
      </c>
      <c r="B53" s="235">
        <v>38.369</v>
      </c>
      <c r="C53" s="23"/>
      <c r="D53" s="302">
        <f t="shared" si="1"/>
        <v>38.369</v>
      </c>
      <c r="E53" s="166">
        <v>33.3</v>
      </c>
      <c r="F53" s="73">
        <f t="shared" si="2"/>
        <v>86.78881388621022</v>
      </c>
      <c r="G53" s="66">
        <v>30.8</v>
      </c>
      <c r="H53" s="95">
        <f t="shared" si="0"/>
        <v>2.4999999999999964</v>
      </c>
      <c r="I53" s="94">
        <v>2093.3</v>
      </c>
      <c r="J53" s="66">
        <v>2205.8</v>
      </c>
      <c r="K53" s="95">
        <f>I53-J53</f>
        <v>-112.5</v>
      </c>
      <c r="L53" s="72">
        <f t="shared" si="4"/>
        <v>628.6186186186187</v>
      </c>
      <c r="M53" s="73">
        <f t="shared" si="5"/>
        <v>716.1688311688312</v>
      </c>
      <c r="N53" s="101">
        <f>L53-M53</f>
        <v>-87.55021255021245</v>
      </c>
    </row>
    <row r="54" spans="1:14" s="44" customFormat="1" ht="15.75">
      <c r="A54" s="41" t="s">
        <v>34</v>
      </c>
      <c r="B54" s="234">
        <v>251.569</v>
      </c>
      <c r="C54" s="26">
        <f>SUM(C55:C68)</f>
        <v>5.794</v>
      </c>
      <c r="D54" s="301">
        <f t="shared" si="1"/>
        <v>245.77499999999998</v>
      </c>
      <c r="E54" s="170">
        <f>SUM(E55:E68)</f>
        <v>235.618</v>
      </c>
      <c r="F54" s="39">
        <f t="shared" si="2"/>
        <v>95.86735835622012</v>
      </c>
      <c r="G54" s="39">
        <v>221.46999999999997</v>
      </c>
      <c r="H54" s="67">
        <f t="shared" si="0"/>
        <v>14.148000000000025</v>
      </c>
      <c r="I54" s="42">
        <f>SUM(I55:I68)</f>
        <v>8595.895</v>
      </c>
      <c r="J54" s="39">
        <v>7830.799999999999</v>
      </c>
      <c r="K54" s="130">
        <f>SUM(K55:K68)</f>
        <v>765.095</v>
      </c>
      <c r="L54" s="42">
        <f t="shared" si="4"/>
        <v>364.82335814750996</v>
      </c>
      <c r="M54" s="39">
        <f t="shared" si="5"/>
        <v>353.58287804217275</v>
      </c>
      <c r="N54" s="125">
        <f t="shared" si="7"/>
        <v>11.240480105337213</v>
      </c>
    </row>
    <row r="55" spans="1:14" s="140" customFormat="1" ht="15">
      <c r="A55" s="70" t="s">
        <v>70</v>
      </c>
      <c r="B55" s="235">
        <v>52.89</v>
      </c>
      <c r="C55" s="23">
        <v>1</v>
      </c>
      <c r="D55" s="302">
        <f t="shared" si="1"/>
        <v>51.89</v>
      </c>
      <c r="E55" s="167">
        <v>51.38</v>
      </c>
      <c r="F55" s="73">
        <f t="shared" si="2"/>
        <v>99.01715166698787</v>
      </c>
      <c r="G55" s="73">
        <v>51</v>
      </c>
      <c r="H55" s="101">
        <f t="shared" si="0"/>
        <v>0.38000000000000256</v>
      </c>
      <c r="I55" s="72">
        <v>1581</v>
      </c>
      <c r="J55" s="73">
        <v>1330</v>
      </c>
      <c r="K55" s="128">
        <f t="shared" si="3"/>
        <v>251</v>
      </c>
      <c r="L55" s="72">
        <f t="shared" si="4"/>
        <v>307.7072790969249</v>
      </c>
      <c r="M55" s="73">
        <f t="shared" si="5"/>
        <v>260.78431372549016</v>
      </c>
      <c r="N55" s="128">
        <f t="shared" si="7"/>
        <v>46.922965371434714</v>
      </c>
    </row>
    <row r="56" spans="1:14" s="140" customFormat="1" ht="15" hidden="1">
      <c r="A56" s="70" t="s">
        <v>71</v>
      </c>
      <c r="B56" s="235"/>
      <c r="C56" s="23"/>
      <c r="D56" s="302">
        <f t="shared" si="1"/>
        <v>0</v>
      </c>
      <c r="E56" s="167"/>
      <c r="F56" s="73" t="e">
        <f t="shared" si="2"/>
        <v>#DIV/0!</v>
      </c>
      <c r="G56" s="73"/>
      <c r="H56" s="101">
        <f t="shared" si="0"/>
        <v>0</v>
      </c>
      <c r="I56" s="72"/>
      <c r="J56" s="73"/>
      <c r="K56" s="128">
        <f t="shared" si="3"/>
        <v>0</v>
      </c>
      <c r="L56" s="72">
        <f t="shared" si="4"/>
      </c>
      <c r="M56" s="73">
        <f t="shared" si="5"/>
      </c>
      <c r="N56" s="128" t="e">
        <f t="shared" si="7"/>
        <v>#VALUE!</v>
      </c>
    </row>
    <row r="57" spans="1:14" s="140" customFormat="1" ht="15">
      <c r="A57" s="70" t="s">
        <v>72</v>
      </c>
      <c r="B57" s="235">
        <v>24.027</v>
      </c>
      <c r="C57" s="23">
        <v>2.974</v>
      </c>
      <c r="D57" s="302">
        <f t="shared" si="1"/>
        <v>21.053</v>
      </c>
      <c r="E57" s="167">
        <v>20.806</v>
      </c>
      <c r="F57" s="73">
        <f t="shared" si="2"/>
        <v>98.82677053151569</v>
      </c>
      <c r="G57" s="73">
        <v>24.659</v>
      </c>
      <c r="H57" s="101">
        <f t="shared" si="0"/>
        <v>-3.852999999999998</v>
      </c>
      <c r="I57" s="72">
        <v>727.143</v>
      </c>
      <c r="J57" s="73">
        <v>1159</v>
      </c>
      <c r="K57" s="128">
        <f t="shared" si="3"/>
        <v>-431.85699999999997</v>
      </c>
      <c r="L57" s="72">
        <f t="shared" si="4"/>
        <v>349.4871671633183</v>
      </c>
      <c r="M57" s="73">
        <f t="shared" si="5"/>
        <v>470.01094934912203</v>
      </c>
      <c r="N57" s="128">
        <f t="shared" si="7"/>
        <v>-120.52378218580373</v>
      </c>
    </row>
    <row r="58" spans="1:14" s="140" customFormat="1" ht="15">
      <c r="A58" s="70" t="s">
        <v>73</v>
      </c>
      <c r="B58" s="235">
        <v>73.962</v>
      </c>
      <c r="C58" s="23"/>
      <c r="D58" s="302">
        <f t="shared" si="1"/>
        <v>73.962</v>
      </c>
      <c r="E58" s="167">
        <v>73.5</v>
      </c>
      <c r="F58" s="73">
        <f t="shared" si="2"/>
        <v>99.37535491198183</v>
      </c>
      <c r="G58" s="73">
        <v>63.2</v>
      </c>
      <c r="H58" s="101">
        <f t="shared" si="0"/>
        <v>10.299999999999997</v>
      </c>
      <c r="I58" s="72">
        <v>3100</v>
      </c>
      <c r="J58" s="73">
        <v>2294.5</v>
      </c>
      <c r="K58" s="128">
        <f t="shared" si="3"/>
        <v>805.5</v>
      </c>
      <c r="L58" s="72">
        <f t="shared" si="4"/>
        <v>421.76870748299325</v>
      </c>
      <c r="M58" s="73">
        <f t="shared" si="5"/>
        <v>363.05379746835445</v>
      </c>
      <c r="N58" s="128">
        <f t="shared" si="7"/>
        <v>58.714910014638804</v>
      </c>
    </row>
    <row r="59" spans="1:14" s="140" customFormat="1" ht="15" hidden="1">
      <c r="A59" s="70" t="s">
        <v>74</v>
      </c>
      <c r="B59" s="235"/>
      <c r="C59" s="23"/>
      <c r="D59" s="302">
        <f t="shared" si="1"/>
        <v>0</v>
      </c>
      <c r="E59" s="167"/>
      <c r="F59" s="73" t="e">
        <f t="shared" si="2"/>
        <v>#DIV/0!</v>
      </c>
      <c r="G59" s="73"/>
      <c r="H59" s="101">
        <f t="shared" si="0"/>
        <v>0</v>
      </c>
      <c r="I59" s="72"/>
      <c r="J59" s="73"/>
      <c r="K59" s="128">
        <f t="shared" si="3"/>
        <v>0</v>
      </c>
      <c r="L59" s="72">
        <f t="shared" si="4"/>
      </c>
      <c r="M59" s="73">
        <f t="shared" si="5"/>
      </c>
      <c r="N59" s="128" t="e">
        <f t="shared" si="7"/>
        <v>#VALUE!</v>
      </c>
    </row>
    <row r="60" spans="1:14" s="140" customFormat="1" ht="15">
      <c r="A60" s="70" t="s">
        <v>35</v>
      </c>
      <c r="B60" s="235">
        <v>1.495</v>
      </c>
      <c r="C60" s="23">
        <v>0.236</v>
      </c>
      <c r="D60" s="302">
        <f t="shared" si="1"/>
        <v>1.2590000000000001</v>
      </c>
      <c r="E60" s="167">
        <v>1.1</v>
      </c>
      <c r="F60" s="73">
        <f t="shared" si="2"/>
        <v>87.37092930897538</v>
      </c>
      <c r="G60" s="73">
        <v>1.311</v>
      </c>
      <c r="H60" s="101">
        <f t="shared" si="0"/>
        <v>-0.21099999999999985</v>
      </c>
      <c r="I60" s="72">
        <v>35.3</v>
      </c>
      <c r="J60" s="73">
        <v>40.7</v>
      </c>
      <c r="K60" s="128">
        <f t="shared" si="3"/>
        <v>-5.400000000000006</v>
      </c>
      <c r="L60" s="72">
        <f t="shared" si="4"/>
        <v>320.9090909090909</v>
      </c>
      <c r="M60" s="73">
        <f t="shared" si="5"/>
        <v>310.45003813882533</v>
      </c>
      <c r="N60" s="128">
        <f t="shared" si="7"/>
        <v>10.459052770265544</v>
      </c>
    </row>
    <row r="61" spans="1:14" s="140" customFormat="1" ht="15" hidden="1">
      <c r="A61" s="70" t="s">
        <v>94</v>
      </c>
      <c r="B61" s="235"/>
      <c r="C61" s="23"/>
      <c r="D61" s="302">
        <f t="shared" si="1"/>
        <v>0</v>
      </c>
      <c r="E61" s="167"/>
      <c r="F61" s="73" t="e">
        <f t="shared" si="2"/>
        <v>#DIV/0!</v>
      </c>
      <c r="G61" s="73"/>
      <c r="H61" s="101">
        <f>E61-G61</f>
        <v>0</v>
      </c>
      <c r="I61" s="72"/>
      <c r="J61" s="73"/>
      <c r="K61" s="128">
        <f>I61-J61</f>
        <v>0</v>
      </c>
      <c r="L61" s="72">
        <f t="shared" si="4"/>
      </c>
      <c r="M61" s="73">
        <f t="shared" si="5"/>
      </c>
      <c r="N61" s="128" t="e">
        <f>L61-M61</f>
        <v>#VALUE!</v>
      </c>
    </row>
    <row r="62" spans="1:14" s="140" customFormat="1" ht="15" hidden="1">
      <c r="A62" s="70" t="s">
        <v>36</v>
      </c>
      <c r="B62" s="235"/>
      <c r="C62" s="23"/>
      <c r="D62" s="302">
        <f t="shared" si="1"/>
        <v>0</v>
      </c>
      <c r="E62" s="167"/>
      <c r="F62" s="73" t="e">
        <f t="shared" si="2"/>
        <v>#DIV/0!</v>
      </c>
      <c r="G62" s="73"/>
      <c r="H62" s="101">
        <f t="shared" si="0"/>
        <v>0</v>
      </c>
      <c r="I62" s="72"/>
      <c r="J62" s="73"/>
      <c r="K62" s="128">
        <f t="shared" si="3"/>
        <v>0</v>
      </c>
      <c r="L62" s="72">
        <f t="shared" si="4"/>
      </c>
      <c r="M62" s="73">
        <f t="shared" si="5"/>
      </c>
      <c r="N62" s="128" t="e">
        <f t="shared" si="7"/>
        <v>#VALUE!</v>
      </c>
    </row>
    <row r="63" spans="1:14" s="140" customFormat="1" ht="15">
      <c r="A63" s="70" t="s">
        <v>75</v>
      </c>
      <c r="B63" s="235">
        <v>14.485</v>
      </c>
      <c r="C63" s="23">
        <v>0.484</v>
      </c>
      <c r="D63" s="302">
        <f t="shared" si="1"/>
        <v>14.001</v>
      </c>
      <c r="E63" s="167">
        <v>14</v>
      </c>
      <c r="F63" s="73">
        <f t="shared" si="2"/>
        <v>99.99285765302479</v>
      </c>
      <c r="G63" s="73">
        <v>7.7</v>
      </c>
      <c r="H63" s="101">
        <f t="shared" si="0"/>
        <v>6.3</v>
      </c>
      <c r="I63" s="72">
        <v>307.4</v>
      </c>
      <c r="J63" s="73">
        <v>205.3</v>
      </c>
      <c r="K63" s="128">
        <f t="shared" si="3"/>
        <v>102.09999999999997</v>
      </c>
      <c r="L63" s="72">
        <f t="shared" si="4"/>
        <v>219.57142857142856</v>
      </c>
      <c r="M63" s="73">
        <f t="shared" si="5"/>
        <v>266.62337662337666</v>
      </c>
      <c r="N63" s="128">
        <f t="shared" si="7"/>
        <v>-47.0519480519481</v>
      </c>
    </row>
    <row r="64" spans="1:14" s="140" customFormat="1" ht="15">
      <c r="A64" s="70" t="s">
        <v>37</v>
      </c>
      <c r="B64" s="235">
        <v>0.9</v>
      </c>
      <c r="C64" s="23"/>
      <c r="D64" s="302">
        <f t="shared" si="1"/>
        <v>0.9</v>
      </c>
      <c r="E64" s="167">
        <v>0.7</v>
      </c>
      <c r="F64" s="73">
        <f t="shared" si="2"/>
        <v>77.77777777777777</v>
      </c>
      <c r="G64" s="73">
        <v>0.6</v>
      </c>
      <c r="H64" s="101">
        <f t="shared" si="0"/>
        <v>0.09999999999999998</v>
      </c>
      <c r="I64" s="72">
        <v>17.6</v>
      </c>
      <c r="J64" s="73">
        <v>8.4</v>
      </c>
      <c r="K64" s="128">
        <f t="shared" si="3"/>
        <v>9.200000000000001</v>
      </c>
      <c r="L64" s="72">
        <f t="shared" si="4"/>
        <v>251.42857142857144</v>
      </c>
      <c r="M64" s="73">
        <f t="shared" si="5"/>
        <v>140.00000000000003</v>
      </c>
      <c r="N64" s="128">
        <f t="shared" si="7"/>
        <v>111.42857142857142</v>
      </c>
    </row>
    <row r="65" spans="1:14" s="140" customFormat="1" ht="15">
      <c r="A65" s="70" t="s">
        <v>38</v>
      </c>
      <c r="B65" s="235">
        <v>60.264</v>
      </c>
      <c r="C65" s="23">
        <v>0.8</v>
      </c>
      <c r="D65" s="302">
        <f t="shared" si="1"/>
        <v>59.464000000000006</v>
      </c>
      <c r="E65" s="167">
        <v>53.551</v>
      </c>
      <c r="F65" s="73">
        <f t="shared" si="2"/>
        <v>90.05616843804654</v>
      </c>
      <c r="G65" s="73">
        <v>50.9</v>
      </c>
      <c r="H65" s="101">
        <f t="shared" si="0"/>
        <v>2.6510000000000034</v>
      </c>
      <c r="I65" s="72">
        <v>2136.7</v>
      </c>
      <c r="J65" s="73">
        <v>2003.8</v>
      </c>
      <c r="K65" s="128">
        <f t="shared" si="3"/>
        <v>132.89999999999986</v>
      </c>
      <c r="L65" s="72">
        <f t="shared" si="4"/>
        <v>399.0028197419282</v>
      </c>
      <c r="M65" s="73">
        <f t="shared" si="5"/>
        <v>393.6738703339882</v>
      </c>
      <c r="N65" s="128">
        <f t="shared" si="7"/>
        <v>5.3289494079400015</v>
      </c>
    </row>
    <row r="66" spans="1:14" s="140" customFormat="1" ht="15" hidden="1">
      <c r="A66" s="75" t="s">
        <v>39</v>
      </c>
      <c r="B66" s="235"/>
      <c r="C66" s="23"/>
      <c r="D66" s="302">
        <f t="shared" si="1"/>
        <v>0</v>
      </c>
      <c r="E66" s="167"/>
      <c r="F66" s="73" t="e">
        <f t="shared" si="2"/>
        <v>#DIV/0!</v>
      </c>
      <c r="G66" s="73"/>
      <c r="H66" s="101">
        <f t="shared" si="0"/>
        <v>0</v>
      </c>
      <c r="I66" s="72"/>
      <c r="J66" s="73"/>
      <c r="K66" s="128">
        <f t="shared" si="3"/>
        <v>0</v>
      </c>
      <c r="L66" s="72">
        <f t="shared" si="4"/>
      </c>
      <c r="M66" s="73">
        <f t="shared" si="5"/>
      </c>
      <c r="N66" s="128" t="e">
        <f t="shared" si="7"/>
        <v>#VALUE!</v>
      </c>
    </row>
    <row r="67" spans="1:14" s="140" customFormat="1" ht="15">
      <c r="A67" s="75" t="s">
        <v>40</v>
      </c>
      <c r="B67" s="235">
        <v>10.46</v>
      </c>
      <c r="C67" s="23">
        <v>0.3</v>
      </c>
      <c r="D67" s="302">
        <f t="shared" si="1"/>
        <v>10.16</v>
      </c>
      <c r="E67" s="166">
        <v>7.8</v>
      </c>
      <c r="F67" s="73">
        <f t="shared" si="2"/>
        <v>76.77165354330708</v>
      </c>
      <c r="G67" s="73">
        <v>7.9</v>
      </c>
      <c r="H67" s="101">
        <f t="shared" si="0"/>
        <v>-0.10000000000000053</v>
      </c>
      <c r="I67" s="72">
        <v>294.2</v>
      </c>
      <c r="J67" s="73">
        <v>298.4</v>
      </c>
      <c r="K67" s="128">
        <f t="shared" si="3"/>
        <v>-4.199999999999989</v>
      </c>
      <c r="L67" s="72">
        <f t="shared" si="4"/>
        <v>377.1794871794872</v>
      </c>
      <c r="M67" s="73">
        <f t="shared" si="5"/>
        <v>377.7215189873417</v>
      </c>
      <c r="N67" s="128">
        <f t="shared" si="7"/>
        <v>-0.5420318078545279</v>
      </c>
    </row>
    <row r="68" spans="1:14" s="140" customFormat="1" ht="15">
      <c r="A68" s="70" t="s">
        <v>41</v>
      </c>
      <c r="B68" s="235">
        <v>13.16</v>
      </c>
      <c r="C68" s="23"/>
      <c r="D68" s="302">
        <f t="shared" si="1"/>
        <v>13.16</v>
      </c>
      <c r="E68" s="167">
        <v>12.781</v>
      </c>
      <c r="F68" s="73">
        <f t="shared" si="2"/>
        <v>97.12006079027356</v>
      </c>
      <c r="G68" s="73">
        <v>14.2</v>
      </c>
      <c r="H68" s="101">
        <f t="shared" si="0"/>
        <v>-1.4189999999999987</v>
      </c>
      <c r="I68" s="72">
        <v>396.552</v>
      </c>
      <c r="J68" s="73">
        <v>490.7</v>
      </c>
      <c r="K68" s="128">
        <f t="shared" si="3"/>
        <v>-94.14799999999997</v>
      </c>
      <c r="L68" s="72">
        <f t="shared" si="4"/>
        <v>310.26680228464124</v>
      </c>
      <c r="M68" s="73">
        <f t="shared" si="5"/>
        <v>345.5633802816902</v>
      </c>
      <c r="N68" s="128">
        <f t="shared" si="7"/>
        <v>-35.29657799704893</v>
      </c>
    </row>
    <row r="69" spans="1:14" s="44" customFormat="1" ht="15.75" hidden="1">
      <c r="A69" s="41" t="s">
        <v>76</v>
      </c>
      <c r="B69" s="234"/>
      <c r="C69" s="26">
        <f>SUM(C70:C75)-C73-C74</f>
        <v>0</v>
      </c>
      <c r="D69" s="301">
        <f t="shared" si="1"/>
        <v>0</v>
      </c>
      <c r="E69" s="170">
        <f>SUM(E70:E75)-E73-E74</f>
        <v>0</v>
      </c>
      <c r="F69" s="39" t="e">
        <f t="shared" si="2"/>
        <v>#DIV/0!</v>
      </c>
      <c r="G69" s="73">
        <v>0</v>
      </c>
      <c r="H69" s="101">
        <f t="shared" si="0"/>
        <v>0</v>
      </c>
      <c r="I69" s="72">
        <f>SUM(I70:I75)-I73-I74</f>
        <v>0</v>
      </c>
      <c r="J69" s="73">
        <v>0</v>
      </c>
      <c r="K69" s="128">
        <f t="shared" si="3"/>
        <v>0</v>
      </c>
      <c r="L69" s="42">
        <f t="shared" si="4"/>
      </c>
      <c r="M69" s="39">
        <f t="shared" si="5"/>
      </c>
      <c r="N69" s="128" t="e">
        <f t="shared" si="7"/>
        <v>#VALUE!</v>
      </c>
    </row>
    <row r="70" spans="1:14" s="140" customFormat="1" ht="15" hidden="1">
      <c r="A70" s="70" t="s">
        <v>77</v>
      </c>
      <c r="B70" s="235"/>
      <c r="C70" s="23"/>
      <c r="D70" s="302">
        <f t="shared" si="1"/>
        <v>0</v>
      </c>
      <c r="E70" s="167"/>
      <c r="F70" s="73" t="e">
        <f t="shared" si="2"/>
        <v>#DIV/0!</v>
      </c>
      <c r="G70" s="73"/>
      <c r="H70" s="101">
        <f t="shared" si="0"/>
        <v>0</v>
      </c>
      <c r="I70" s="72"/>
      <c r="J70" s="73"/>
      <c r="K70" s="128">
        <f t="shared" si="3"/>
        <v>0</v>
      </c>
      <c r="L70" s="72">
        <f t="shared" si="4"/>
      </c>
      <c r="M70" s="73">
        <f t="shared" si="5"/>
      </c>
      <c r="N70" s="128" t="e">
        <f t="shared" si="7"/>
        <v>#VALUE!</v>
      </c>
    </row>
    <row r="71" spans="1:14" s="140" customFormat="1" ht="15" hidden="1">
      <c r="A71" s="70" t="s">
        <v>42</v>
      </c>
      <c r="B71" s="235"/>
      <c r="C71" s="23"/>
      <c r="D71" s="302">
        <f aca="true" t="shared" si="8" ref="D71:D102">B71-C71</f>
        <v>0</v>
      </c>
      <c r="E71" s="167"/>
      <c r="F71" s="73" t="e">
        <f aca="true" t="shared" si="9" ref="F71:F102">E71/D71*100</f>
        <v>#DIV/0!</v>
      </c>
      <c r="G71" s="73"/>
      <c r="H71" s="101">
        <f t="shared" si="0"/>
        <v>0</v>
      </c>
      <c r="I71" s="72"/>
      <c r="J71" s="73"/>
      <c r="K71" s="128">
        <f aca="true" t="shared" si="10" ref="K71:K103">I71-J71</f>
        <v>0</v>
      </c>
      <c r="L71" s="72">
        <f aca="true" t="shared" si="11" ref="L71:L102">IF(E71&gt;0,I71/E71*10,"")</f>
      </c>
      <c r="M71" s="73">
        <f aca="true" t="shared" si="12" ref="M71:M102">IF(G71&gt;0,J71/G71*10,"")</f>
      </c>
      <c r="N71" s="128" t="e">
        <f t="shared" si="7"/>
        <v>#VALUE!</v>
      </c>
    </row>
    <row r="72" spans="1:14" s="140" customFormat="1" ht="15" hidden="1">
      <c r="A72" s="70" t="s">
        <v>43</v>
      </c>
      <c r="B72" s="235"/>
      <c r="C72" s="23"/>
      <c r="D72" s="302">
        <f t="shared" si="8"/>
        <v>0</v>
      </c>
      <c r="E72" s="167"/>
      <c r="F72" s="73" t="e">
        <f t="shared" si="9"/>
        <v>#DIV/0!</v>
      </c>
      <c r="G72" s="73"/>
      <c r="H72" s="101">
        <f aca="true" t="shared" si="13" ref="H72:H103">E72-G72</f>
        <v>0</v>
      </c>
      <c r="I72" s="72"/>
      <c r="J72" s="73"/>
      <c r="K72" s="128">
        <f t="shared" si="10"/>
        <v>0</v>
      </c>
      <c r="L72" s="72">
        <f t="shared" si="11"/>
      </c>
      <c r="M72" s="73">
        <f t="shared" si="12"/>
      </c>
      <c r="N72" s="128" t="e">
        <f t="shared" si="7"/>
        <v>#VALUE!</v>
      </c>
    </row>
    <row r="73" spans="1:14" s="140" customFormat="1" ht="15" hidden="1">
      <c r="A73" s="70" t="s">
        <v>78</v>
      </c>
      <c r="B73" s="235"/>
      <c r="C73" s="23"/>
      <c r="D73" s="302">
        <f t="shared" si="8"/>
        <v>0</v>
      </c>
      <c r="E73" s="167"/>
      <c r="F73" s="73" t="e">
        <f t="shared" si="9"/>
        <v>#DIV/0!</v>
      </c>
      <c r="G73" s="73"/>
      <c r="H73" s="101">
        <f t="shared" si="13"/>
        <v>0</v>
      </c>
      <c r="I73" s="72"/>
      <c r="J73" s="73"/>
      <c r="K73" s="128">
        <f t="shared" si="10"/>
        <v>0</v>
      </c>
      <c r="L73" s="72">
        <f t="shared" si="11"/>
      </c>
      <c r="M73" s="73">
        <f t="shared" si="12"/>
      </c>
      <c r="N73" s="128" t="e">
        <f t="shared" si="7"/>
        <v>#VALUE!</v>
      </c>
    </row>
    <row r="74" spans="1:14" s="140" customFormat="1" ht="15" hidden="1">
      <c r="A74" s="70" t="s">
        <v>79</v>
      </c>
      <c r="B74" s="235"/>
      <c r="C74" s="23"/>
      <c r="D74" s="302">
        <f t="shared" si="8"/>
        <v>0</v>
      </c>
      <c r="E74" s="167"/>
      <c r="F74" s="73" t="e">
        <f t="shared" si="9"/>
        <v>#DIV/0!</v>
      </c>
      <c r="G74" s="73"/>
      <c r="H74" s="101">
        <f t="shared" si="13"/>
        <v>0</v>
      </c>
      <c r="I74" s="72"/>
      <c r="J74" s="73"/>
      <c r="K74" s="128">
        <f t="shared" si="10"/>
        <v>0</v>
      </c>
      <c r="L74" s="72">
        <f t="shared" si="11"/>
      </c>
      <c r="M74" s="73">
        <f t="shared" si="12"/>
      </c>
      <c r="N74" s="128" t="e">
        <f t="shared" si="7"/>
        <v>#VALUE!</v>
      </c>
    </row>
    <row r="75" spans="1:14" s="140" customFormat="1" ht="15" hidden="1">
      <c r="A75" s="70" t="s">
        <v>44</v>
      </c>
      <c r="B75" s="235"/>
      <c r="C75" s="23"/>
      <c r="D75" s="302">
        <f t="shared" si="8"/>
        <v>0</v>
      </c>
      <c r="E75" s="167"/>
      <c r="F75" s="73" t="e">
        <f t="shared" si="9"/>
        <v>#DIV/0!</v>
      </c>
      <c r="G75" s="73"/>
      <c r="H75" s="101">
        <f t="shared" si="13"/>
        <v>0</v>
      </c>
      <c r="I75" s="72"/>
      <c r="J75" s="73"/>
      <c r="K75" s="128">
        <f t="shared" si="10"/>
        <v>0</v>
      </c>
      <c r="L75" s="72">
        <f t="shared" si="11"/>
      </c>
      <c r="M75" s="73">
        <f t="shared" si="12"/>
      </c>
      <c r="N75" s="128" t="e">
        <f t="shared" si="7"/>
        <v>#VALUE!</v>
      </c>
    </row>
    <row r="76" spans="1:14" s="44" customFormat="1" ht="15.75">
      <c r="A76" s="41" t="s">
        <v>45</v>
      </c>
      <c r="B76" s="234">
        <v>22.985</v>
      </c>
      <c r="C76" s="26">
        <f>SUM(C77:C92)-C83-C84-C92</f>
        <v>0</v>
      </c>
      <c r="D76" s="301">
        <f t="shared" si="8"/>
        <v>22.985</v>
      </c>
      <c r="E76" s="170">
        <f>SUM(E77:E92)-E83-E84-E92</f>
        <v>22.985</v>
      </c>
      <c r="F76" s="39">
        <f t="shared" si="9"/>
        <v>100</v>
      </c>
      <c r="G76" s="39">
        <v>23.2</v>
      </c>
      <c r="H76" s="100">
        <f aca="true" t="shared" si="14" ref="H76:H81">E76-G76</f>
        <v>-0.21499999999999986</v>
      </c>
      <c r="I76" s="42">
        <f>SUM(I77:I92)-I83-I84-I92</f>
        <v>1083.3</v>
      </c>
      <c r="J76" s="39">
        <v>1136.7</v>
      </c>
      <c r="K76" s="130">
        <f t="shared" si="10"/>
        <v>-53.40000000000009</v>
      </c>
      <c r="L76" s="42">
        <f t="shared" si="11"/>
        <v>471.3073743745921</v>
      </c>
      <c r="M76" s="39">
        <f aca="true" t="shared" si="15" ref="M76:M81">IF(G76&gt;0,J76/G76*10,"")</f>
        <v>489.9568965517242</v>
      </c>
      <c r="N76" s="130">
        <f t="shared" si="7"/>
        <v>-18.6495221771321</v>
      </c>
    </row>
    <row r="77" spans="1:14" s="140" customFormat="1" ht="15" hidden="1">
      <c r="A77" s="70" t="s">
        <v>80</v>
      </c>
      <c r="B77" s="235"/>
      <c r="C77" s="23"/>
      <c r="D77" s="302">
        <f t="shared" si="8"/>
        <v>0</v>
      </c>
      <c r="E77" s="167"/>
      <c r="F77" s="73" t="e">
        <f t="shared" si="9"/>
        <v>#DIV/0!</v>
      </c>
      <c r="G77" s="73"/>
      <c r="H77" s="101">
        <f t="shared" si="14"/>
        <v>0</v>
      </c>
      <c r="I77" s="72"/>
      <c r="J77" s="73"/>
      <c r="K77" s="128">
        <f t="shared" si="10"/>
        <v>0</v>
      </c>
      <c r="L77" s="72">
        <f t="shared" si="11"/>
      </c>
      <c r="M77" s="73">
        <f t="shared" si="15"/>
      </c>
      <c r="N77" s="128" t="e">
        <f t="shared" si="7"/>
        <v>#VALUE!</v>
      </c>
    </row>
    <row r="78" spans="1:14" s="140" customFormat="1" ht="15" hidden="1">
      <c r="A78" s="70" t="s">
        <v>81</v>
      </c>
      <c r="B78" s="235"/>
      <c r="C78" s="23"/>
      <c r="D78" s="302">
        <f t="shared" si="8"/>
        <v>0</v>
      </c>
      <c r="E78" s="167"/>
      <c r="F78" s="73" t="e">
        <f t="shared" si="9"/>
        <v>#DIV/0!</v>
      </c>
      <c r="G78" s="73"/>
      <c r="H78" s="101">
        <f t="shared" si="14"/>
        <v>0</v>
      </c>
      <c r="I78" s="72"/>
      <c r="J78" s="73"/>
      <c r="K78" s="128">
        <f t="shared" si="10"/>
        <v>0</v>
      </c>
      <c r="L78" s="72">
        <f t="shared" si="11"/>
      </c>
      <c r="M78" s="73">
        <f t="shared" si="15"/>
      </c>
      <c r="N78" s="128" t="e">
        <f t="shared" si="7"/>
        <v>#VALUE!</v>
      </c>
    </row>
    <row r="79" spans="1:14" s="140" customFormat="1" ht="15" hidden="1">
      <c r="A79" s="70" t="s">
        <v>82</v>
      </c>
      <c r="B79" s="235"/>
      <c r="C79" s="23"/>
      <c r="D79" s="302">
        <f t="shared" si="8"/>
        <v>0</v>
      </c>
      <c r="E79" s="167"/>
      <c r="F79" s="73" t="e">
        <f t="shared" si="9"/>
        <v>#DIV/0!</v>
      </c>
      <c r="G79" s="73"/>
      <c r="H79" s="101">
        <f t="shared" si="14"/>
        <v>0</v>
      </c>
      <c r="I79" s="72"/>
      <c r="J79" s="73"/>
      <c r="K79" s="128">
        <f t="shared" si="10"/>
        <v>0</v>
      </c>
      <c r="L79" s="72">
        <f t="shared" si="11"/>
      </c>
      <c r="M79" s="73">
        <f t="shared" si="15"/>
      </c>
      <c r="N79" s="128" t="e">
        <f t="shared" si="7"/>
        <v>#VALUE!</v>
      </c>
    </row>
    <row r="80" spans="1:14" s="140" customFormat="1" ht="15" hidden="1">
      <c r="A80" s="70" t="s">
        <v>83</v>
      </c>
      <c r="B80" s="235"/>
      <c r="C80" s="23"/>
      <c r="D80" s="302">
        <f t="shared" si="8"/>
        <v>0</v>
      </c>
      <c r="E80" s="167"/>
      <c r="F80" s="73" t="e">
        <f t="shared" si="9"/>
        <v>#DIV/0!</v>
      </c>
      <c r="G80" s="73"/>
      <c r="H80" s="101">
        <f t="shared" si="14"/>
        <v>0</v>
      </c>
      <c r="I80" s="72"/>
      <c r="J80" s="73"/>
      <c r="K80" s="128">
        <f t="shared" si="10"/>
        <v>0</v>
      </c>
      <c r="L80" s="72">
        <f t="shared" si="11"/>
      </c>
      <c r="M80" s="73">
        <f t="shared" si="15"/>
      </c>
      <c r="N80" s="128" t="e">
        <f t="shared" si="7"/>
        <v>#VALUE!</v>
      </c>
    </row>
    <row r="81" spans="1:14" s="140" customFormat="1" ht="15">
      <c r="A81" s="76" t="s">
        <v>46</v>
      </c>
      <c r="B81" s="237">
        <v>22.985</v>
      </c>
      <c r="C81" s="92"/>
      <c r="D81" s="303">
        <f t="shared" si="8"/>
        <v>22.985</v>
      </c>
      <c r="E81" s="186">
        <v>22.985</v>
      </c>
      <c r="F81" s="79">
        <f t="shared" si="9"/>
        <v>100</v>
      </c>
      <c r="G81" s="79">
        <v>23.2</v>
      </c>
      <c r="H81" s="103">
        <f t="shared" si="14"/>
        <v>-0.21499999999999986</v>
      </c>
      <c r="I81" s="77">
        <v>1083.3</v>
      </c>
      <c r="J81" s="79">
        <v>1136.7</v>
      </c>
      <c r="K81" s="129">
        <f t="shared" si="10"/>
        <v>-53.40000000000009</v>
      </c>
      <c r="L81" s="77">
        <f t="shared" si="11"/>
        <v>471.3073743745921</v>
      </c>
      <c r="M81" s="79">
        <f t="shared" si="15"/>
        <v>489.9568965517242</v>
      </c>
      <c r="N81" s="129">
        <f t="shared" si="7"/>
        <v>-18.6495221771321</v>
      </c>
    </row>
    <row r="82" spans="1:14" s="140" customFormat="1" ht="15.75" hidden="1">
      <c r="A82" s="88" t="s">
        <v>47</v>
      </c>
      <c r="B82" s="89"/>
      <c r="C82" s="248"/>
      <c r="D82" s="312">
        <f t="shared" si="8"/>
        <v>0</v>
      </c>
      <c r="E82" s="90"/>
      <c r="F82" s="91" t="e">
        <f t="shared" si="9"/>
        <v>#DIV/0!</v>
      </c>
      <c r="G82" s="91"/>
      <c r="H82" s="121">
        <f t="shared" si="13"/>
        <v>0</v>
      </c>
      <c r="I82" s="90"/>
      <c r="J82" s="91"/>
      <c r="K82" s="160">
        <f t="shared" si="10"/>
        <v>0</v>
      </c>
      <c r="L82" s="90">
        <f t="shared" si="11"/>
      </c>
      <c r="M82" s="91">
        <f t="shared" si="12"/>
      </c>
      <c r="N82" s="160" t="e">
        <f t="shared" si="7"/>
        <v>#VALUE!</v>
      </c>
    </row>
    <row r="83" spans="1:14" s="140" customFormat="1" ht="15.75" hidden="1">
      <c r="A83" s="70" t="s">
        <v>84</v>
      </c>
      <c r="B83" s="71"/>
      <c r="C83" s="23"/>
      <c r="D83" s="302">
        <f t="shared" si="8"/>
        <v>0</v>
      </c>
      <c r="E83" s="72"/>
      <c r="F83" s="73" t="e">
        <f t="shared" si="9"/>
        <v>#DIV/0!</v>
      </c>
      <c r="G83" s="73"/>
      <c r="H83" s="109">
        <f t="shared" si="13"/>
        <v>0</v>
      </c>
      <c r="I83" s="72"/>
      <c r="J83" s="73"/>
      <c r="K83" s="74">
        <f t="shared" si="10"/>
        <v>0</v>
      </c>
      <c r="L83" s="72">
        <f t="shared" si="11"/>
      </c>
      <c r="M83" s="73">
        <f t="shared" si="12"/>
      </c>
      <c r="N83" s="74" t="e">
        <f t="shared" si="7"/>
        <v>#VALUE!</v>
      </c>
    </row>
    <row r="84" spans="1:14" s="140" customFormat="1" ht="15.75" hidden="1">
      <c r="A84" s="70" t="s">
        <v>85</v>
      </c>
      <c r="B84" s="71"/>
      <c r="C84" s="23"/>
      <c r="D84" s="302">
        <f t="shared" si="8"/>
        <v>0</v>
      </c>
      <c r="E84" s="72"/>
      <c r="F84" s="73" t="e">
        <f t="shared" si="9"/>
        <v>#DIV/0!</v>
      </c>
      <c r="G84" s="73"/>
      <c r="H84" s="109">
        <f t="shared" si="13"/>
        <v>0</v>
      </c>
      <c r="I84" s="72"/>
      <c r="J84" s="73"/>
      <c r="K84" s="74">
        <f t="shared" si="10"/>
        <v>0</v>
      </c>
      <c r="L84" s="72">
        <f t="shared" si="11"/>
      </c>
      <c r="M84" s="73">
        <f t="shared" si="12"/>
      </c>
      <c r="N84" s="74" t="e">
        <f t="shared" si="7"/>
        <v>#VALUE!</v>
      </c>
    </row>
    <row r="85" spans="1:14" s="140" customFormat="1" ht="15.75" hidden="1">
      <c r="A85" s="70" t="s">
        <v>48</v>
      </c>
      <c r="B85" s="71"/>
      <c r="C85" s="23"/>
      <c r="D85" s="302">
        <f t="shared" si="8"/>
        <v>0</v>
      </c>
      <c r="E85" s="72"/>
      <c r="F85" s="73" t="e">
        <f t="shared" si="9"/>
        <v>#DIV/0!</v>
      </c>
      <c r="G85" s="73"/>
      <c r="H85" s="109">
        <f t="shared" si="13"/>
        <v>0</v>
      </c>
      <c r="I85" s="72"/>
      <c r="J85" s="73"/>
      <c r="K85" s="74">
        <f t="shared" si="10"/>
        <v>0</v>
      </c>
      <c r="L85" s="72">
        <f t="shared" si="11"/>
      </c>
      <c r="M85" s="73">
        <f t="shared" si="12"/>
      </c>
      <c r="N85" s="74" t="e">
        <f t="shared" si="7"/>
        <v>#VALUE!</v>
      </c>
    </row>
    <row r="86" spans="1:14" s="140" customFormat="1" ht="15.75" hidden="1">
      <c r="A86" s="70" t="s">
        <v>86</v>
      </c>
      <c r="B86" s="71"/>
      <c r="C86" s="23"/>
      <c r="D86" s="302">
        <f t="shared" si="8"/>
        <v>0</v>
      </c>
      <c r="E86" s="72"/>
      <c r="F86" s="73" t="e">
        <f t="shared" si="9"/>
        <v>#DIV/0!</v>
      </c>
      <c r="G86" s="73"/>
      <c r="H86" s="109">
        <f t="shared" si="13"/>
        <v>0</v>
      </c>
      <c r="I86" s="72"/>
      <c r="J86" s="73"/>
      <c r="K86" s="74">
        <f t="shared" si="10"/>
        <v>0</v>
      </c>
      <c r="L86" s="72">
        <f t="shared" si="11"/>
      </c>
      <c r="M86" s="73">
        <f t="shared" si="12"/>
      </c>
      <c r="N86" s="74" t="e">
        <f t="shared" si="7"/>
        <v>#VALUE!</v>
      </c>
    </row>
    <row r="87" spans="1:14" s="140" customFormat="1" ht="15.75" hidden="1">
      <c r="A87" s="70" t="s">
        <v>49</v>
      </c>
      <c r="B87" s="71"/>
      <c r="C87" s="23"/>
      <c r="D87" s="302">
        <f t="shared" si="8"/>
        <v>0</v>
      </c>
      <c r="E87" s="72"/>
      <c r="F87" s="73" t="e">
        <f t="shared" si="9"/>
        <v>#DIV/0!</v>
      </c>
      <c r="G87" s="73"/>
      <c r="H87" s="109">
        <f t="shared" si="13"/>
        <v>0</v>
      </c>
      <c r="I87" s="72"/>
      <c r="J87" s="73"/>
      <c r="K87" s="74">
        <f t="shared" si="10"/>
        <v>0</v>
      </c>
      <c r="L87" s="72">
        <f t="shared" si="11"/>
      </c>
      <c r="M87" s="73">
        <f t="shared" si="12"/>
      </c>
      <c r="N87" s="74" t="e">
        <f t="shared" si="7"/>
        <v>#VALUE!</v>
      </c>
    </row>
    <row r="88" spans="1:14" s="140" customFormat="1" ht="15.75" hidden="1">
      <c r="A88" s="70" t="s">
        <v>50</v>
      </c>
      <c r="B88" s="71"/>
      <c r="C88" s="23"/>
      <c r="D88" s="302">
        <f t="shared" si="8"/>
        <v>0</v>
      </c>
      <c r="E88" s="72"/>
      <c r="F88" s="73" t="e">
        <f t="shared" si="9"/>
        <v>#DIV/0!</v>
      </c>
      <c r="G88" s="73"/>
      <c r="H88" s="109">
        <f t="shared" si="13"/>
        <v>0</v>
      </c>
      <c r="I88" s="72"/>
      <c r="J88" s="73"/>
      <c r="K88" s="74">
        <f t="shared" si="10"/>
        <v>0</v>
      </c>
      <c r="L88" s="72">
        <f t="shared" si="11"/>
      </c>
      <c r="M88" s="73">
        <f t="shared" si="12"/>
      </c>
      <c r="N88" s="74" t="e">
        <f t="shared" si="7"/>
        <v>#VALUE!</v>
      </c>
    </row>
    <row r="89" spans="1:14" s="140" customFormat="1" ht="15.75" hidden="1">
      <c r="A89" s="70" t="s">
        <v>51</v>
      </c>
      <c r="B89" s="71"/>
      <c r="C89" s="23"/>
      <c r="D89" s="302">
        <f t="shared" si="8"/>
        <v>0</v>
      </c>
      <c r="E89" s="72"/>
      <c r="F89" s="73" t="e">
        <f t="shared" si="9"/>
        <v>#DIV/0!</v>
      </c>
      <c r="G89" s="73"/>
      <c r="H89" s="109">
        <f t="shared" si="13"/>
        <v>0</v>
      </c>
      <c r="I89" s="72"/>
      <c r="J89" s="73"/>
      <c r="K89" s="74">
        <f t="shared" si="10"/>
        <v>0</v>
      </c>
      <c r="L89" s="72">
        <f t="shared" si="11"/>
      </c>
      <c r="M89" s="73">
        <f t="shared" si="12"/>
      </c>
      <c r="N89" s="74" t="e">
        <f t="shared" si="7"/>
        <v>#VALUE!</v>
      </c>
    </row>
    <row r="90" spans="1:14" s="140" customFormat="1" ht="15.75" hidden="1">
      <c r="A90" s="75" t="s">
        <v>52</v>
      </c>
      <c r="B90" s="71"/>
      <c r="C90" s="23"/>
      <c r="D90" s="302">
        <f t="shared" si="8"/>
        <v>0</v>
      </c>
      <c r="E90" s="72"/>
      <c r="F90" s="73" t="e">
        <f t="shared" si="9"/>
        <v>#DIV/0!</v>
      </c>
      <c r="G90" s="73"/>
      <c r="H90" s="109">
        <f t="shared" si="13"/>
        <v>0</v>
      </c>
      <c r="I90" s="72"/>
      <c r="J90" s="73"/>
      <c r="K90" s="74">
        <f t="shared" si="10"/>
        <v>0</v>
      </c>
      <c r="L90" s="72">
        <f t="shared" si="11"/>
      </c>
      <c r="M90" s="73">
        <f t="shared" si="12"/>
      </c>
      <c r="N90" s="74" t="e">
        <f t="shared" si="7"/>
        <v>#VALUE!</v>
      </c>
    </row>
    <row r="91" spans="1:14" s="140" customFormat="1" ht="15.75" hidden="1">
      <c r="A91" s="70" t="s">
        <v>97</v>
      </c>
      <c r="B91" s="71"/>
      <c r="C91" s="23"/>
      <c r="D91" s="302">
        <f t="shared" si="8"/>
        <v>0</v>
      </c>
      <c r="E91" s="72"/>
      <c r="F91" s="73" t="e">
        <f t="shared" si="9"/>
        <v>#DIV/0!</v>
      </c>
      <c r="G91" s="73"/>
      <c r="H91" s="109">
        <f t="shared" si="13"/>
        <v>0</v>
      </c>
      <c r="I91" s="72"/>
      <c r="J91" s="73"/>
      <c r="K91" s="74">
        <f t="shared" si="10"/>
        <v>0</v>
      </c>
      <c r="L91" s="72">
        <f t="shared" si="11"/>
      </c>
      <c r="M91" s="73">
        <f t="shared" si="12"/>
      </c>
      <c r="N91" s="74" t="e">
        <f t="shared" si="7"/>
        <v>#VALUE!</v>
      </c>
    </row>
    <row r="92" spans="1:14" s="140" customFormat="1" ht="15.75" hidden="1">
      <c r="A92" s="70" t="s">
        <v>87</v>
      </c>
      <c r="B92" s="71"/>
      <c r="C92" s="23"/>
      <c r="D92" s="302">
        <f t="shared" si="8"/>
        <v>0</v>
      </c>
      <c r="E92" s="72"/>
      <c r="F92" s="73" t="e">
        <f t="shared" si="9"/>
        <v>#DIV/0!</v>
      </c>
      <c r="G92" s="73"/>
      <c r="H92" s="109">
        <f t="shared" si="13"/>
        <v>0</v>
      </c>
      <c r="I92" s="72"/>
      <c r="J92" s="73"/>
      <c r="K92" s="74">
        <f t="shared" si="10"/>
        <v>0</v>
      </c>
      <c r="L92" s="72">
        <f t="shared" si="11"/>
      </c>
      <c r="M92" s="73">
        <f t="shared" si="12"/>
      </c>
      <c r="N92" s="74" t="e">
        <f t="shared" si="7"/>
        <v>#VALUE!</v>
      </c>
    </row>
    <row r="93" spans="1:14" s="44" customFormat="1" ht="15.75" hidden="1">
      <c r="A93" s="41" t="s">
        <v>53</v>
      </c>
      <c r="B93" s="40"/>
      <c r="C93" s="26">
        <f>SUM(C94:C103)-C99</f>
        <v>0</v>
      </c>
      <c r="D93" s="301">
        <f t="shared" si="8"/>
        <v>0</v>
      </c>
      <c r="E93" s="42">
        <f>SUM(E94:E103)-E99</f>
        <v>0</v>
      </c>
      <c r="F93" s="39" t="e">
        <f t="shared" si="9"/>
        <v>#DIV/0!</v>
      </c>
      <c r="G93" s="39"/>
      <c r="H93" s="109">
        <f t="shared" si="13"/>
        <v>0</v>
      </c>
      <c r="I93" s="42">
        <f>SUM(I94:I103)-I99</f>
        <v>0</v>
      </c>
      <c r="J93" s="39"/>
      <c r="K93" s="43">
        <f t="shared" si="10"/>
        <v>0</v>
      </c>
      <c r="L93" s="42">
        <f t="shared" si="11"/>
      </c>
      <c r="M93" s="39">
        <f t="shared" si="12"/>
      </c>
      <c r="N93" s="43" t="e">
        <f t="shared" si="7"/>
        <v>#VALUE!</v>
      </c>
    </row>
    <row r="94" spans="1:14" s="140" customFormat="1" ht="15.75" hidden="1">
      <c r="A94" s="70" t="s">
        <v>88</v>
      </c>
      <c r="B94" s="71"/>
      <c r="C94" s="23"/>
      <c r="D94" s="302">
        <f t="shared" si="8"/>
        <v>0</v>
      </c>
      <c r="E94" s="72"/>
      <c r="F94" s="73" t="e">
        <f t="shared" si="9"/>
        <v>#DIV/0!</v>
      </c>
      <c r="G94" s="73"/>
      <c r="H94" s="109">
        <f t="shared" si="13"/>
        <v>0</v>
      </c>
      <c r="I94" s="72"/>
      <c r="J94" s="73"/>
      <c r="K94" s="74">
        <f t="shared" si="10"/>
        <v>0</v>
      </c>
      <c r="L94" s="72">
        <f t="shared" si="11"/>
      </c>
      <c r="M94" s="73">
        <f t="shared" si="12"/>
      </c>
      <c r="N94" s="74" t="e">
        <f t="shared" si="7"/>
        <v>#VALUE!</v>
      </c>
    </row>
    <row r="95" spans="1:14" s="140" customFormat="1" ht="15.75" hidden="1">
      <c r="A95" s="70" t="s">
        <v>54</v>
      </c>
      <c r="B95" s="71"/>
      <c r="C95" s="23"/>
      <c r="D95" s="302">
        <f t="shared" si="8"/>
        <v>0</v>
      </c>
      <c r="E95" s="72"/>
      <c r="F95" s="73" t="e">
        <f t="shared" si="9"/>
        <v>#DIV/0!</v>
      </c>
      <c r="G95" s="73"/>
      <c r="H95" s="109">
        <f t="shared" si="13"/>
        <v>0</v>
      </c>
      <c r="I95" s="72"/>
      <c r="J95" s="73"/>
      <c r="K95" s="74">
        <f t="shared" si="10"/>
        <v>0</v>
      </c>
      <c r="L95" s="72">
        <f t="shared" si="11"/>
      </c>
      <c r="M95" s="73">
        <f t="shared" si="12"/>
      </c>
      <c r="N95" s="74" t="e">
        <f t="shared" si="7"/>
        <v>#VALUE!</v>
      </c>
    </row>
    <row r="96" spans="1:14" s="140" customFormat="1" ht="15.75" hidden="1">
      <c r="A96" s="70" t="s">
        <v>55</v>
      </c>
      <c r="B96" s="71"/>
      <c r="C96" s="23"/>
      <c r="D96" s="302">
        <f t="shared" si="8"/>
        <v>0</v>
      </c>
      <c r="E96" s="72"/>
      <c r="F96" s="73" t="e">
        <f t="shared" si="9"/>
        <v>#DIV/0!</v>
      </c>
      <c r="G96" s="73"/>
      <c r="H96" s="109">
        <f t="shared" si="13"/>
        <v>0</v>
      </c>
      <c r="I96" s="72"/>
      <c r="J96" s="73"/>
      <c r="K96" s="74">
        <f t="shared" si="10"/>
        <v>0</v>
      </c>
      <c r="L96" s="72">
        <f t="shared" si="11"/>
      </c>
      <c r="M96" s="73">
        <f t="shared" si="12"/>
      </c>
      <c r="N96" s="74" t="e">
        <f t="shared" si="7"/>
        <v>#VALUE!</v>
      </c>
    </row>
    <row r="97" spans="1:14" s="140" customFormat="1" ht="15.75" hidden="1">
      <c r="A97" s="70" t="s">
        <v>56</v>
      </c>
      <c r="B97" s="71"/>
      <c r="C97" s="23"/>
      <c r="D97" s="302">
        <f t="shared" si="8"/>
        <v>0</v>
      </c>
      <c r="E97" s="72"/>
      <c r="F97" s="73" t="e">
        <f t="shared" si="9"/>
        <v>#DIV/0!</v>
      </c>
      <c r="G97" s="73"/>
      <c r="H97" s="109">
        <f t="shared" si="13"/>
        <v>0</v>
      </c>
      <c r="I97" s="72"/>
      <c r="J97" s="73"/>
      <c r="K97" s="74">
        <f t="shared" si="10"/>
        <v>0</v>
      </c>
      <c r="L97" s="72">
        <f t="shared" si="11"/>
      </c>
      <c r="M97" s="73">
        <f t="shared" si="12"/>
      </c>
      <c r="N97" s="74" t="e">
        <f t="shared" si="7"/>
        <v>#VALUE!</v>
      </c>
    </row>
    <row r="98" spans="1:14" s="140" customFormat="1" ht="15.75" hidden="1">
      <c r="A98" s="70" t="s">
        <v>57</v>
      </c>
      <c r="B98" s="71"/>
      <c r="C98" s="23"/>
      <c r="D98" s="302">
        <f t="shared" si="8"/>
        <v>0</v>
      </c>
      <c r="E98" s="72"/>
      <c r="F98" s="73" t="e">
        <f t="shared" si="9"/>
        <v>#DIV/0!</v>
      </c>
      <c r="G98" s="73"/>
      <c r="H98" s="109">
        <f t="shared" si="13"/>
        <v>0</v>
      </c>
      <c r="I98" s="72"/>
      <c r="J98" s="73"/>
      <c r="K98" s="74">
        <f t="shared" si="10"/>
        <v>0</v>
      </c>
      <c r="L98" s="72">
        <f t="shared" si="11"/>
      </c>
      <c r="M98" s="73">
        <f t="shared" si="12"/>
      </c>
      <c r="N98" s="74" t="e">
        <f t="shared" si="7"/>
        <v>#VALUE!</v>
      </c>
    </row>
    <row r="99" spans="1:14" s="140" customFormat="1" ht="15.75" hidden="1">
      <c r="A99" s="70" t="s">
        <v>89</v>
      </c>
      <c r="B99" s="71"/>
      <c r="C99" s="23"/>
      <c r="D99" s="302">
        <f t="shared" si="8"/>
        <v>0</v>
      </c>
      <c r="E99" s="72"/>
      <c r="F99" s="73" t="e">
        <f t="shared" si="9"/>
        <v>#DIV/0!</v>
      </c>
      <c r="G99" s="73"/>
      <c r="H99" s="109">
        <f t="shared" si="13"/>
        <v>0</v>
      </c>
      <c r="I99" s="72"/>
      <c r="J99" s="73"/>
      <c r="K99" s="74">
        <f t="shared" si="10"/>
        <v>0</v>
      </c>
      <c r="L99" s="72">
        <f t="shared" si="11"/>
      </c>
      <c r="M99" s="73">
        <f t="shared" si="12"/>
      </c>
      <c r="N99" s="74" t="e">
        <f t="shared" si="7"/>
        <v>#VALUE!</v>
      </c>
    </row>
    <row r="100" spans="1:14" s="140" customFormat="1" ht="15.75" hidden="1">
      <c r="A100" s="70" t="s">
        <v>58</v>
      </c>
      <c r="B100" s="71"/>
      <c r="C100" s="23"/>
      <c r="D100" s="302">
        <f t="shared" si="8"/>
        <v>0</v>
      </c>
      <c r="E100" s="72"/>
      <c r="F100" s="73" t="e">
        <f t="shared" si="9"/>
        <v>#DIV/0!</v>
      </c>
      <c r="G100" s="73"/>
      <c r="H100" s="109">
        <f t="shared" si="13"/>
        <v>0</v>
      </c>
      <c r="I100" s="72"/>
      <c r="J100" s="73"/>
      <c r="K100" s="74">
        <f t="shared" si="10"/>
        <v>0</v>
      </c>
      <c r="L100" s="72">
        <f t="shared" si="11"/>
      </c>
      <c r="M100" s="73">
        <f t="shared" si="12"/>
      </c>
      <c r="N100" s="74" t="e">
        <f t="shared" si="7"/>
        <v>#VALUE!</v>
      </c>
    </row>
    <row r="101" spans="1:14" s="140" customFormat="1" ht="15.75" hidden="1">
      <c r="A101" s="70" t="s">
        <v>59</v>
      </c>
      <c r="B101" s="71"/>
      <c r="C101" s="23"/>
      <c r="D101" s="302">
        <f t="shared" si="8"/>
        <v>0</v>
      </c>
      <c r="E101" s="72"/>
      <c r="F101" s="73" t="e">
        <f t="shared" si="9"/>
        <v>#DIV/0!</v>
      </c>
      <c r="G101" s="73"/>
      <c r="H101" s="109">
        <f t="shared" si="13"/>
        <v>0</v>
      </c>
      <c r="I101" s="72"/>
      <c r="J101" s="73"/>
      <c r="K101" s="74">
        <f t="shared" si="10"/>
        <v>0</v>
      </c>
      <c r="L101" s="72">
        <f t="shared" si="11"/>
      </c>
      <c r="M101" s="73">
        <f t="shared" si="12"/>
      </c>
      <c r="N101" s="74" t="e">
        <f t="shared" si="7"/>
        <v>#VALUE!</v>
      </c>
    </row>
    <row r="102" spans="1:14" s="140" customFormat="1" ht="15.75" hidden="1">
      <c r="A102" s="70" t="s">
        <v>90</v>
      </c>
      <c r="B102" s="71"/>
      <c r="C102" s="92"/>
      <c r="D102" s="303">
        <f t="shared" si="8"/>
        <v>0</v>
      </c>
      <c r="E102" s="72"/>
      <c r="F102" s="79" t="e">
        <f t="shared" si="9"/>
        <v>#DIV/0!</v>
      </c>
      <c r="G102" s="73"/>
      <c r="H102" s="109">
        <f t="shared" si="13"/>
        <v>0</v>
      </c>
      <c r="I102" s="72"/>
      <c r="J102" s="73"/>
      <c r="K102" s="74">
        <f t="shared" si="10"/>
        <v>0</v>
      </c>
      <c r="L102" s="77">
        <f t="shared" si="11"/>
      </c>
      <c r="M102" s="79">
        <f t="shared" si="12"/>
      </c>
      <c r="N102" s="74" t="e">
        <f>L102-M102</f>
        <v>#VALUE!</v>
      </c>
    </row>
    <row r="103" spans="1:14" s="140" customFormat="1" ht="15.75" hidden="1">
      <c r="A103" s="76" t="s">
        <v>91</v>
      </c>
      <c r="B103" s="71"/>
      <c r="C103" s="279"/>
      <c r="D103" s="279"/>
      <c r="E103" s="77"/>
      <c r="F103" s="280" t="e">
        <f>E103/B103*100</f>
        <v>#DIV/0!</v>
      </c>
      <c r="G103" s="79"/>
      <c r="H103" s="122">
        <f t="shared" si="13"/>
        <v>0</v>
      </c>
      <c r="I103" s="77"/>
      <c r="J103" s="79"/>
      <c r="K103" s="80">
        <f t="shared" si="10"/>
        <v>0</v>
      </c>
      <c r="L103" s="81" t="e">
        <f>I103/E103*10</f>
        <v>#DIV/0!</v>
      </c>
      <c r="M103" s="78" t="e">
        <f>J103/G103*10</f>
        <v>#DIV/0!</v>
      </c>
      <c r="N103" s="80" t="e">
        <f>L103-M103</f>
        <v>#DIV/0!</v>
      </c>
    </row>
    <row r="104" spans="3:6" ht="15">
      <c r="C104" s="124"/>
      <c r="D104" s="124"/>
      <c r="F104" s="124"/>
    </row>
    <row r="105" spans="1:9" s="47" customFormat="1" ht="15">
      <c r="A105" s="82"/>
      <c r="B105" s="82"/>
      <c r="C105" s="82"/>
      <c r="D105" s="82"/>
      <c r="I105" s="140"/>
    </row>
    <row r="106" spans="1:9" s="47" customFormat="1" ht="15">
      <c r="A106" s="82"/>
      <c r="B106" s="82"/>
      <c r="C106" s="82"/>
      <c r="D106" s="82"/>
      <c r="I106" s="140"/>
    </row>
    <row r="107" spans="1:9" s="47" customFormat="1" ht="15">
      <c r="A107" s="82"/>
      <c r="B107" s="82"/>
      <c r="C107" s="82"/>
      <c r="D107" s="82"/>
      <c r="I107" s="140"/>
    </row>
    <row r="108" spans="1:9" s="47" customFormat="1" ht="15">
      <c r="A108" s="82"/>
      <c r="B108" s="82"/>
      <c r="C108" s="82"/>
      <c r="D108" s="82"/>
      <c r="I108" s="140"/>
    </row>
    <row r="109" spans="1:9" s="47" customFormat="1" ht="15">
      <c r="A109" s="82"/>
      <c r="B109" s="82"/>
      <c r="C109" s="82"/>
      <c r="D109" s="82"/>
      <c r="I109" s="140"/>
    </row>
    <row r="110" spans="1:9" s="47" customFormat="1" ht="15">
      <c r="A110" s="82"/>
      <c r="B110" s="82"/>
      <c r="C110" s="82"/>
      <c r="D110" s="82"/>
      <c r="I110" s="140"/>
    </row>
    <row r="111" spans="1:9" s="47" customFormat="1" ht="15">
      <c r="A111" s="82"/>
      <c r="B111" s="82"/>
      <c r="C111" s="82"/>
      <c r="D111" s="82"/>
      <c r="I111" s="140"/>
    </row>
    <row r="112" spans="1:9" s="47" customFormat="1" ht="15">
      <c r="A112" s="82"/>
      <c r="B112" s="82"/>
      <c r="C112" s="82"/>
      <c r="D112" s="82"/>
      <c r="I112" s="140"/>
    </row>
    <row r="113" spans="1:9" s="47" customFormat="1" ht="15">
      <c r="A113" s="82"/>
      <c r="B113" s="82"/>
      <c r="C113" s="82"/>
      <c r="D113" s="82"/>
      <c r="I113" s="140"/>
    </row>
    <row r="114" spans="1:9" s="47" customFormat="1" ht="15">
      <c r="A114" s="82"/>
      <c r="B114" s="82"/>
      <c r="C114" s="82"/>
      <c r="D114" s="82"/>
      <c r="I114" s="140"/>
    </row>
    <row r="115" spans="1:9" s="47" customFormat="1" ht="15">
      <c r="A115" s="82"/>
      <c r="B115" s="82"/>
      <c r="C115" s="82"/>
      <c r="D115" s="82"/>
      <c r="I115" s="140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140"/>
    </row>
    <row r="146" spans="1:8" s="84" customFormat="1" ht="15">
      <c r="A146" s="85"/>
      <c r="B146" s="85"/>
      <c r="C146" s="85"/>
      <c r="D146" s="85"/>
      <c r="H146" s="140"/>
    </row>
    <row r="147" spans="1:8" s="84" customFormat="1" ht="15">
      <c r="A147" s="85"/>
      <c r="B147" s="85"/>
      <c r="C147" s="85"/>
      <c r="D147" s="85"/>
      <c r="H147" s="140"/>
    </row>
    <row r="148" spans="1:8" s="84" customFormat="1" ht="15">
      <c r="A148" s="85"/>
      <c r="B148" s="85"/>
      <c r="C148" s="85"/>
      <c r="D148" s="85"/>
      <c r="H148" s="140"/>
    </row>
    <row r="149" spans="1:8" s="84" customFormat="1" ht="15">
      <c r="A149" s="85"/>
      <c r="B149" s="376"/>
      <c r="C149" s="376"/>
      <c r="D149" s="376"/>
      <c r="E149" s="376"/>
      <c r="F149" s="376"/>
      <c r="H149" s="140"/>
    </row>
    <row r="150" spans="1:8" s="84" customFormat="1" ht="15.75">
      <c r="A150" s="86"/>
      <c r="B150" s="85"/>
      <c r="C150" s="85"/>
      <c r="D150" s="85"/>
      <c r="H150" s="140"/>
    </row>
    <row r="151" spans="1:8" s="84" customFormat="1" ht="15">
      <c r="A151" s="85"/>
      <c r="B151" s="376"/>
      <c r="C151" s="376"/>
      <c r="D151" s="376"/>
      <c r="E151" s="376"/>
      <c r="F151" s="376"/>
      <c r="H151" s="140"/>
    </row>
    <row r="152" spans="1:8" s="84" customFormat="1" ht="15">
      <c r="A152" s="85"/>
      <c r="B152" s="85"/>
      <c r="C152" s="85"/>
      <c r="D152" s="85"/>
      <c r="H152" s="140"/>
    </row>
    <row r="153" spans="1:8" s="84" customFormat="1" ht="15">
      <c r="A153" s="85"/>
      <c r="B153" s="85"/>
      <c r="C153" s="85"/>
      <c r="D153" s="85"/>
      <c r="H153" s="140"/>
    </row>
    <row r="154" spans="1:8" s="84" customFormat="1" ht="15">
      <c r="A154" s="85"/>
      <c r="B154" s="85"/>
      <c r="C154" s="85"/>
      <c r="D154" s="85"/>
      <c r="H154" s="140"/>
    </row>
    <row r="155" spans="1:8" s="84" customFormat="1" ht="15">
      <c r="A155" s="85"/>
      <c r="B155" s="85"/>
      <c r="C155" s="85"/>
      <c r="D155" s="85"/>
      <c r="H155" s="140"/>
    </row>
    <row r="156" spans="1:8" s="84" customFormat="1" ht="15">
      <c r="A156" s="85"/>
      <c r="B156" s="85"/>
      <c r="C156" s="85"/>
      <c r="D156" s="85"/>
      <c r="H156" s="140"/>
    </row>
    <row r="157" spans="1:8" s="84" customFormat="1" ht="15">
      <c r="A157" s="85"/>
      <c r="B157" s="85"/>
      <c r="C157" s="85"/>
      <c r="D157" s="85"/>
      <c r="H157" s="140"/>
    </row>
    <row r="158" spans="1:8" s="84" customFormat="1" ht="15">
      <c r="A158" s="85"/>
      <c r="B158" s="85"/>
      <c r="C158" s="85"/>
      <c r="D158" s="85"/>
      <c r="H158" s="140"/>
    </row>
    <row r="159" spans="1:8" s="84" customFormat="1" ht="15">
      <c r="A159" s="85"/>
      <c r="B159" s="85"/>
      <c r="C159" s="85"/>
      <c r="D159" s="85"/>
      <c r="H159" s="140"/>
    </row>
    <row r="160" spans="1:8" s="84" customFormat="1" ht="15">
      <c r="A160" s="85"/>
      <c r="B160" s="85"/>
      <c r="C160" s="85"/>
      <c r="D160" s="85"/>
      <c r="H160" s="140"/>
    </row>
    <row r="161" spans="1:8" s="84" customFormat="1" ht="15">
      <c r="A161" s="85"/>
      <c r="B161" s="85"/>
      <c r="C161" s="85"/>
      <c r="D161" s="85"/>
      <c r="H161" s="140"/>
    </row>
    <row r="162" spans="1:8" s="84" customFormat="1" ht="15">
      <c r="A162" s="85"/>
      <c r="B162" s="85"/>
      <c r="C162" s="85"/>
      <c r="D162" s="85"/>
      <c r="H162" s="140"/>
    </row>
    <row r="163" spans="1:8" s="84" customFormat="1" ht="15">
      <c r="A163" s="85"/>
      <c r="B163" s="85"/>
      <c r="C163" s="85"/>
      <c r="D163" s="85"/>
      <c r="H163" s="140"/>
    </row>
    <row r="164" spans="1:8" s="84" customFormat="1" ht="15">
      <c r="A164" s="85"/>
      <c r="B164" s="85"/>
      <c r="C164" s="85"/>
      <c r="D164" s="85"/>
      <c r="H164" s="140"/>
    </row>
    <row r="165" spans="1:8" s="84" customFormat="1" ht="15">
      <c r="A165" s="85"/>
      <c r="B165" s="85"/>
      <c r="C165" s="85"/>
      <c r="D165" s="85"/>
      <c r="H165" s="140"/>
    </row>
    <row r="166" spans="1:8" s="84" customFormat="1" ht="15">
      <c r="A166" s="85"/>
      <c r="B166" s="85"/>
      <c r="C166" s="85"/>
      <c r="D166" s="85"/>
      <c r="H166" s="140"/>
    </row>
    <row r="167" spans="1:8" s="84" customFormat="1" ht="15">
      <c r="A167" s="85"/>
      <c r="B167" s="85"/>
      <c r="C167" s="85"/>
      <c r="D167" s="85"/>
      <c r="H167" s="140"/>
    </row>
    <row r="168" spans="1:8" s="84" customFormat="1" ht="15">
      <c r="A168" s="85"/>
      <c r="B168" s="85"/>
      <c r="C168" s="85"/>
      <c r="D168" s="85"/>
      <c r="H168" s="140"/>
    </row>
    <row r="169" spans="1:8" s="84" customFormat="1" ht="15">
      <c r="A169" s="85"/>
      <c r="B169" s="85"/>
      <c r="C169" s="85"/>
      <c r="D169" s="85"/>
      <c r="H169" s="140"/>
    </row>
    <row r="170" spans="1:8" s="84" customFormat="1" ht="15">
      <c r="A170" s="85"/>
      <c r="B170" s="85"/>
      <c r="C170" s="85"/>
      <c r="D170" s="85"/>
      <c r="H170" s="140"/>
    </row>
    <row r="171" spans="1:8" s="84" customFormat="1" ht="15">
      <c r="A171" s="85"/>
      <c r="B171" s="85"/>
      <c r="C171" s="85"/>
      <c r="D171" s="85"/>
      <c r="H171" s="140"/>
    </row>
    <row r="172" spans="1:8" s="84" customFormat="1" ht="15">
      <c r="A172" s="85"/>
      <c r="B172" s="85"/>
      <c r="C172" s="85"/>
      <c r="D172" s="85"/>
      <c r="H172" s="140"/>
    </row>
    <row r="173" spans="1:8" s="84" customFormat="1" ht="15">
      <c r="A173" s="85"/>
      <c r="B173" s="85"/>
      <c r="C173" s="85"/>
      <c r="D173" s="85"/>
      <c r="H173" s="140"/>
    </row>
    <row r="174" spans="1:8" s="84" customFormat="1" ht="15">
      <c r="A174" s="85"/>
      <c r="B174" s="85"/>
      <c r="C174" s="85"/>
      <c r="D174" s="85"/>
      <c r="H174" s="140"/>
    </row>
    <row r="175" spans="1:8" s="84" customFormat="1" ht="15">
      <c r="A175" s="85"/>
      <c r="B175" s="85"/>
      <c r="C175" s="85"/>
      <c r="D175" s="85"/>
      <c r="H175" s="140"/>
    </row>
    <row r="176" spans="1:8" s="84" customFormat="1" ht="15">
      <c r="A176" s="85"/>
      <c r="B176" s="85"/>
      <c r="C176" s="85"/>
      <c r="D176" s="85"/>
      <c r="H176" s="140"/>
    </row>
    <row r="177" spans="1:8" s="84" customFormat="1" ht="15">
      <c r="A177" s="85"/>
      <c r="B177" s="85"/>
      <c r="C177" s="85"/>
      <c r="D177" s="85"/>
      <c r="H177" s="140"/>
    </row>
    <row r="178" spans="1:8" s="84" customFormat="1" ht="15">
      <c r="A178" s="85"/>
      <c r="B178" s="85"/>
      <c r="C178" s="85"/>
      <c r="D178" s="85"/>
      <c r="H178" s="140"/>
    </row>
    <row r="179" spans="1:8" s="84" customFormat="1" ht="15">
      <c r="A179" s="85"/>
      <c r="B179" s="85"/>
      <c r="C179" s="85"/>
      <c r="D179" s="85"/>
      <c r="H179" s="140"/>
    </row>
    <row r="180" spans="1:8" s="84" customFormat="1" ht="15">
      <c r="A180" s="85"/>
      <c r="B180" s="85"/>
      <c r="C180" s="85"/>
      <c r="D180" s="85"/>
      <c r="H180" s="140"/>
    </row>
    <row r="181" spans="1:8" s="84" customFormat="1" ht="15">
      <c r="A181" s="85"/>
      <c r="B181" s="85"/>
      <c r="C181" s="85"/>
      <c r="D181" s="85"/>
      <c r="H181" s="140"/>
    </row>
    <row r="182" spans="1:8" s="84" customFormat="1" ht="15">
      <c r="A182" s="85"/>
      <c r="B182" s="85"/>
      <c r="C182" s="85"/>
      <c r="D182" s="85"/>
      <c r="H182" s="140"/>
    </row>
    <row r="183" spans="1:8" s="84" customFormat="1" ht="15">
      <c r="A183" s="85"/>
      <c r="B183" s="85"/>
      <c r="C183" s="85"/>
      <c r="D183" s="85"/>
      <c r="H183" s="140"/>
    </row>
    <row r="184" spans="1:8" s="84" customFormat="1" ht="15">
      <c r="A184" s="85"/>
      <c r="B184" s="85"/>
      <c r="C184" s="85"/>
      <c r="D184" s="85"/>
      <c r="H184" s="140"/>
    </row>
    <row r="185" spans="1:8" s="84" customFormat="1" ht="15">
      <c r="A185" s="85"/>
      <c r="B185" s="85"/>
      <c r="C185" s="85"/>
      <c r="D185" s="85"/>
      <c r="H185" s="140"/>
    </row>
    <row r="186" spans="1:8" s="84" customFormat="1" ht="15">
      <c r="A186" s="85"/>
      <c r="B186" s="85"/>
      <c r="C186" s="85"/>
      <c r="D186" s="85"/>
      <c r="H186" s="140"/>
    </row>
    <row r="187" spans="1:8" s="84" customFormat="1" ht="15">
      <c r="A187" s="85"/>
      <c r="B187" s="85"/>
      <c r="C187" s="85"/>
      <c r="D187" s="85"/>
      <c r="H187" s="140"/>
    </row>
    <row r="188" spans="1:8" s="84" customFormat="1" ht="15">
      <c r="A188" s="85"/>
      <c r="B188" s="85"/>
      <c r="C188" s="85"/>
      <c r="D188" s="85"/>
      <c r="H188" s="140"/>
    </row>
    <row r="189" spans="1:8" s="84" customFormat="1" ht="15">
      <c r="A189" s="85"/>
      <c r="B189" s="85"/>
      <c r="C189" s="85"/>
      <c r="D189" s="85"/>
      <c r="H189" s="140"/>
    </row>
    <row r="190" spans="1:8" s="84" customFormat="1" ht="15">
      <c r="A190" s="85"/>
      <c r="B190" s="85"/>
      <c r="C190" s="85"/>
      <c r="D190" s="85"/>
      <c r="H190" s="140"/>
    </row>
    <row r="191" spans="1:8" s="84" customFormat="1" ht="15">
      <c r="A191" s="85"/>
      <c r="B191" s="85"/>
      <c r="C191" s="85"/>
      <c r="D191" s="85"/>
      <c r="H191" s="140"/>
    </row>
    <row r="192" spans="1:8" s="56" customFormat="1" ht="15">
      <c r="A192" s="87"/>
      <c r="B192" s="87"/>
      <c r="C192" s="87"/>
      <c r="D192" s="87"/>
      <c r="H192" s="123"/>
    </row>
    <row r="193" spans="1:8" s="56" customFormat="1" ht="15">
      <c r="A193" s="87"/>
      <c r="B193" s="87"/>
      <c r="C193" s="87"/>
      <c r="D193" s="87"/>
      <c r="H193" s="123"/>
    </row>
    <row r="194" spans="1:8" s="56" customFormat="1" ht="15">
      <c r="A194" s="87"/>
      <c r="B194" s="87"/>
      <c r="C194" s="87"/>
      <c r="D194" s="87"/>
      <c r="H194" s="123"/>
    </row>
    <row r="195" spans="1:8" s="56" customFormat="1" ht="15">
      <c r="A195" s="87"/>
      <c r="B195" s="87"/>
      <c r="C195" s="87"/>
      <c r="D195" s="87"/>
      <c r="H195" s="123"/>
    </row>
    <row r="196" spans="1:8" s="56" customFormat="1" ht="15">
      <c r="A196" s="87"/>
      <c r="B196" s="87"/>
      <c r="C196" s="87"/>
      <c r="D196" s="87"/>
      <c r="H196" s="123"/>
    </row>
    <row r="197" spans="1:8" s="56" customFormat="1" ht="15">
      <c r="A197" s="87"/>
      <c r="B197" s="87"/>
      <c r="C197" s="87"/>
      <c r="D197" s="87"/>
      <c r="H197" s="123"/>
    </row>
    <row r="198" spans="1:8" s="56" customFormat="1" ht="15">
      <c r="A198" s="87"/>
      <c r="B198" s="87"/>
      <c r="C198" s="87"/>
      <c r="D198" s="87"/>
      <c r="H198" s="123"/>
    </row>
    <row r="199" spans="1:8" s="56" customFormat="1" ht="15">
      <c r="A199" s="87"/>
      <c r="B199" s="87"/>
      <c r="C199" s="87"/>
      <c r="D199" s="87"/>
      <c r="H199" s="123"/>
    </row>
    <row r="200" spans="1:8" s="56" customFormat="1" ht="15">
      <c r="A200" s="87"/>
      <c r="B200" s="87"/>
      <c r="C200" s="87"/>
      <c r="D200" s="87"/>
      <c r="H200" s="123"/>
    </row>
    <row r="201" spans="1:8" s="56" customFormat="1" ht="15">
      <c r="A201" s="87"/>
      <c r="B201" s="87"/>
      <c r="C201" s="87"/>
      <c r="D201" s="87"/>
      <c r="H201" s="123"/>
    </row>
    <row r="202" spans="1:8" s="56" customFormat="1" ht="15">
      <c r="A202" s="87"/>
      <c r="B202" s="87"/>
      <c r="C202" s="87"/>
      <c r="D202" s="87"/>
      <c r="H202" s="123"/>
    </row>
    <row r="203" spans="1:8" s="56" customFormat="1" ht="15">
      <c r="A203" s="87"/>
      <c r="B203" s="87"/>
      <c r="C203" s="87"/>
      <c r="D203" s="87"/>
      <c r="H203" s="123"/>
    </row>
    <row r="204" spans="1:8" s="56" customFormat="1" ht="15">
      <c r="A204" s="87"/>
      <c r="B204" s="87"/>
      <c r="C204" s="87"/>
      <c r="D204" s="87"/>
      <c r="H204" s="123"/>
    </row>
    <row r="205" spans="1:8" s="56" customFormat="1" ht="15">
      <c r="A205" s="87"/>
      <c r="B205" s="87"/>
      <c r="C205" s="87"/>
      <c r="D205" s="87"/>
      <c r="H205" s="123"/>
    </row>
    <row r="206" spans="1:8" s="56" customFormat="1" ht="15">
      <c r="A206" s="87"/>
      <c r="B206" s="87"/>
      <c r="C206" s="87"/>
      <c r="D206" s="87"/>
      <c r="H206" s="123"/>
    </row>
    <row r="207" spans="1:8" s="56" customFormat="1" ht="15">
      <c r="A207" s="87"/>
      <c r="B207" s="87"/>
      <c r="C207" s="87"/>
      <c r="D207" s="87"/>
      <c r="H207" s="123"/>
    </row>
    <row r="208" spans="1:8" s="56" customFormat="1" ht="15">
      <c r="A208" s="87"/>
      <c r="B208" s="87"/>
      <c r="C208" s="87"/>
      <c r="D208" s="87"/>
      <c r="H208" s="123"/>
    </row>
    <row r="209" spans="1:8" s="56" customFormat="1" ht="15">
      <c r="A209" s="87"/>
      <c r="B209" s="87"/>
      <c r="C209" s="87"/>
      <c r="D209" s="87"/>
      <c r="H209" s="123"/>
    </row>
    <row r="210" spans="1:8" s="56" customFormat="1" ht="15">
      <c r="A210" s="87"/>
      <c r="B210" s="87"/>
      <c r="C210" s="87"/>
      <c r="D210" s="87"/>
      <c r="H210" s="123"/>
    </row>
    <row r="211" spans="1:8" s="56" customFormat="1" ht="15">
      <c r="A211" s="87"/>
      <c r="B211" s="87"/>
      <c r="C211" s="87"/>
      <c r="D211" s="87"/>
      <c r="H211" s="123"/>
    </row>
    <row r="212" spans="1:8" s="56" customFormat="1" ht="15">
      <c r="A212" s="87"/>
      <c r="B212" s="87"/>
      <c r="C212" s="87"/>
      <c r="D212" s="87"/>
      <c r="H212" s="123"/>
    </row>
    <row r="213" spans="1:8" s="56" customFormat="1" ht="15">
      <c r="A213" s="87"/>
      <c r="B213" s="87"/>
      <c r="C213" s="87"/>
      <c r="D213" s="87"/>
      <c r="H213" s="123"/>
    </row>
    <row r="214" spans="1:8" s="56" customFormat="1" ht="15">
      <c r="A214" s="87"/>
      <c r="B214" s="87"/>
      <c r="C214" s="87"/>
      <c r="D214" s="87"/>
      <c r="H214" s="123"/>
    </row>
    <row r="215" spans="1:8" s="56" customFormat="1" ht="15">
      <c r="A215" s="87"/>
      <c r="B215" s="87"/>
      <c r="C215" s="87"/>
      <c r="D215" s="87"/>
      <c r="H215" s="123"/>
    </row>
    <row r="216" spans="1:8" s="56" customFormat="1" ht="15">
      <c r="A216" s="87"/>
      <c r="B216" s="87"/>
      <c r="C216" s="87"/>
      <c r="D216" s="87"/>
      <c r="H216" s="123"/>
    </row>
    <row r="217" spans="1:8" s="56" customFormat="1" ht="15">
      <c r="A217" s="87"/>
      <c r="B217" s="87"/>
      <c r="C217" s="87"/>
      <c r="D217" s="87"/>
      <c r="H217" s="123"/>
    </row>
    <row r="218" spans="1:8" s="56" customFormat="1" ht="15">
      <c r="A218" s="87"/>
      <c r="B218" s="87"/>
      <c r="C218" s="87"/>
      <c r="D218" s="87"/>
      <c r="H218" s="123"/>
    </row>
    <row r="219" spans="1:8" s="56" customFormat="1" ht="15">
      <c r="A219" s="87"/>
      <c r="B219" s="87"/>
      <c r="C219" s="87"/>
      <c r="D219" s="87"/>
      <c r="H219" s="123"/>
    </row>
    <row r="220" spans="1:8" s="56" customFormat="1" ht="15">
      <c r="A220" s="87"/>
      <c r="B220" s="87"/>
      <c r="C220" s="87"/>
      <c r="D220" s="87"/>
      <c r="H220" s="123"/>
    </row>
    <row r="221" spans="1:8" s="56" customFormat="1" ht="15">
      <c r="A221" s="87"/>
      <c r="B221" s="87"/>
      <c r="C221" s="87"/>
      <c r="D221" s="87"/>
      <c r="H221" s="123"/>
    </row>
    <row r="222" spans="1:8" s="56" customFormat="1" ht="15">
      <c r="A222" s="87"/>
      <c r="B222" s="87"/>
      <c r="C222" s="87"/>
      <c r="D222" s="87"/>
      <c r="H222" s="123"/>
    </row>
    <row r="223" spans="1:8" s="56" customFormat="1" ht="15">
      <c r="A223" s="87"/>
      <c r="B223" s="87"/>
      <c r="C223" s="87"/>
      <c r="D223" s="87"/>
      <c r="H223" s="123"/>
    </row>
    <row r="224" spans="1:8" s="56" customFormat="1" ht="15">
      <c r="A224" s="87"/>
      <c r="B224" s="87"/>
      <c r="C224" s="87"/>
      <c r="D224" s="87"/>
      <c r="H224" s="123"/>
    </row>
    <row r="225" spans="1:8" s="56" customFormat="1" ht="15">
      <c r="A225" s="87"/>
      <c r="B225" s="87"/>
      <c r="C225" s="87"/>
      <c r="D225" s="87"/>
      <c r="H225" s="123"/>
    </row>
    <row r="226" spans="1:8" s="56" customFormat="1" ht="15">
      <c r="A226" s="87"/>
      <c r="B226" s="87"/>
      <c r="C226" s="87"/>
      <c r="D226" s="87"/>
      <c r="H226" s="123"/>
    </row>
    <row r="227" spans="1:8" s="56" customFormat="1" ht="15">
      <c r="A227" s="87"/>
      <c r="B227" s="87"/>
      <c r="C227" s="87"/>
      <c r="D227" s="87"/>
      <c r="H227" s="123"/>
    </row>
    <row r="228" spans="1:8" s="56" customFormat="1" ht="0.75" customHeight="1">
      <c r="A228" s="87"/>
      <c r="B228" s="87"/>
      <c r="C228" s="87"/>
      <c r="D228" s="87"/>
      <c r="H228" s="123"/>
    </row>
    <row r="229" spans="1:8" s="56" customFormat="1" ht="15">
      <c r="A229" s="87"/>
      <c r="B229" s="87"/>
      <c r="C229" s="87"/>
      <c r="D229" s="87"/>
      <c r="H229" s="123"/>
    </row>
    <row r="230" spans="1:8" s="56" customFormat="1" ht="15">
      <c r="A230" s="87"/>
      <c r="B230" s="87"/>
      <c r="C230" s="87"/>
      <c r="D230" s="87"/>
      <c r="H230" s="123"/>
    </row>
    <row r="231" spans="1:8" s="56" customFormat="1" ht="15">
      <c r="A231" s="87"/>
      <c r="B231" s="87"/>
      <c r="C231" s="87"/>
      <c r="D231" s="87"/>
      <c r="H231" s="123"/>
    </row>
    <row r="232" spans="1:8" s="56" customFormat="1" ht="15">
      <c r="A232" s="87"/>
      <c r="B232" s="87"/>
      <c r="C232" s="87"/>
      <c r="D232" s="87"/>
      <c r="H232" s="123"/>
    </row>
    <row r="233" spans="1:8" s="56" customFormat="1" ht="15">
      <c r="A233" s="87"/>
      <c r="B233" s="87"/>
      <c r="C233" s="87"/>
      <c r="D233" s="87"/>
      <c r="H233" s="123"/>
    </row>
    <row r="234" spans="1:8" s="56" customFormat="1" ht="15">
      <c r="A234" s="87"/>
      <c r="B234" s="87"/>
      <c r="C234" s="87"/>
      <c r="D234" s="87"/>
      <c r="H234" s="123"/>
    </row>
    <row r="235" spans="1:8" s="56" customFormat="1" ht="15">
      <c r="A235" s="87"/>
      <c r="B235" s="87"/>
      <c r="C235" s="87"/>
      <c r="D235" s="87"/>
      <c r="H235" s="123"/>
    </row>
    <row r="236" spans="1:8" s="56" customFormat="1" ht="15">
      <c r="A236" s="87"/>
      <c r="B236" s="87"/>
      <c r="C236" s="87"/>
      <c r="D236" s="87"/>
      <c r="H236" s="123"/>
    </row>
    <row r="237" spans="1:8" s="56" customFormat="1" ht="15">
      <c r="A237" s="87"/>
      <c r="B237" s="87"/>
      <c r="C237" s="87"/>
      <c r="D237" s="87"/>
      <c r="H237" s="123"/>
    </row>
    <row r="238" spans="1:8" s="56" customFormat="1" ht="15">
      <c r="A238" s="87"/>
      <c r="B238" s="87"/>
      <c r="C238" s="87"/>
      <c r="D238" s="87"/>
      <c r="H238" s="123"/>
    </row>
    <row r="239" spans="1:8" s="56" customFormat="1" ht="15">
      <c r="A239" s="87"/>
      <c r="B239" s="87"/>
      <c r="C239" s="87"/>
      <c r="D239" s="87"/>
      <c r="H239" s="123"/>
    </row>
    <row r="240" spans="1:8" s="56" customFormat="1" ht="15">
      <c r="A240" s="87"/>
      <c r="B240" s="87"/>
      <c r="C240" s="87"/>
      <c r="D240" s="87"/>
      <c r="H240" s="123"/>
    </row>
    <row r="241" spans="1:8" s="56" customFormat="1" ht="15">
      <c r="A241" s="87"/>
      <c r="B241" s="87"/>
      <c r="C241" s="87"/>
      <c r="D241" s="87"/>
      <c r="H241" s="123"/>
    </row>
    <row r="242" spans="1:8" s="56" customFormat="1" ht="15">
      <c r="A242" s="87"/>
      <c r="B242" s="87"/>
      <c r="C242" s="87"/>
      <c r="D242" s="87"/>
      <c r="H242" s="123"/>
    </row>
    <row r="243" spans="1:8" s="56" customFormat="1" ht="15">
      <c r="A243" s="87"/>
      <c r="B243" s="87"/>
      <c r="C243" s="87"/>
      <c r="D243" s="87"/>
      <c r="H243" s="123"/>
    </row>
    <row r="244" spans="1:8" s="56" customFormat="1" ht="15">
      <c r="A244" s="87"/>
      <c r="B244" s="87"/>
      <c r="C244" s="87"/>
      <c r="D244" s="87"/>
      <c r="H244" s="123"/>
    </row>
    <row r="245" spans="1:8" s="56" customFormat="1" ht="15">
      <c r="A245" s="87"/>
      <c r="B245" s="87"/>
      <c r="C245" s="87"/>
      <c r="D245" s="87"/>
      <c r="H245" s="123"/>
    </row>
    <row r="246" spans="1:8" s="56" customFormat="1" ht="15">
      <c r="A246" s="87"/>
      <c r="B246" s="87"/>
      <c r="C246" s="87"/>
      <c r="D246" s="87"/>
      <c r="H246" s="123"/>
    </row>
    <row r="247" spans="1:8" s="56" customFormat="1" ht="15">
      <c r="A247" s="87"/>
      <c r="B247" s="87"/>
      <c r="C247" s="87"/>
      <c r="D247" s="87"/>
      <c r="H247" s="123"/>
    </row>
    <row r="248" spans="1:8" s="56" customFormat="1" ht="15">
      <c r="A248" s="87"/>
      <c r="B248" s="87"/>
      <c r="C248" s="87"/>
      <c r="D248" s="87"/>
      <c r="H248" s="123"/>
    </row>
    <row r="249" spans="1:8" s="56" customFormat="1" ht="15">
      <c r="A249" s="87"/>
      <c r="B249" s="87"/>
      <c r="C249" s="87"/>
      <c r="D249" s="87"/>
      <c r="H249" s="123"/>
    </row>
    <row r="250" spans="1:8" s="56" customFormat="1" ht="15">
      <c r="A250" s="87"/>
      <c r="B250" s="87"/>
      <c r="C250" s="87"/>
      <c r="D250" s="87"/>
      <c r="H250" s="123"/>
    </row>
    <row r="251" spans="1:8" s="56" customFormat="1" ht="15">
      <c r="A251" s="87"/>
      <c r="B251" s="87"/>
      <c r="C251" s="87"/>
      <c r="D251" s="87"/>
      <c r="H251" s="123"/>
    </row>
    <row r="252" spans="1:8" s="56" customFormat="1" ht="15">
      <c r="A252" s="87"/>
      <c r="B252" s="87"/>
      <c r="C252" s="87"/>
      <c r="D252" s="87"/>
      <c r="H252" s="123"/>
    </row>
    <row r="253" spans="1:8" s="56" customFormat="1" ht="15">
      <c r="A253" s="87"/>
      <c r="B253" s="87"/>
      <c r="C253" s="87"/>
      <c r="D253" s="87"/>
      <c r="H253" s="123"/>
    </row>
    <row r="254" spans="1:8" s="56" customFormat="1" ht="15">
      <c r="A254" s="87"/>
      <c r="B254" s="87"/>
      <c r="C254" s="87"/>
      <c r="D254" s="87"/>
      <c r="H254" s="123"/>
    </row>
    <row r="255" spans="1:8" s="56" customFormat="1" ht="15">
      <c r="A255" s="87"/>
      <c r="B255" s="87"/>
      <c r="C255" s="87"/>
      <c r="D255" s="87"/>
      <c r="H255" s="123"/>
    </row>
    <row r="256" spans="1:8" s="56" customFormat="1" ht="15">
      <c r="A256" s="87"/>
      <c r="B256" s="87"/>
      <c r="C256" s="87"/>
      <c r="D256" s="87"/>
      <c r="H256" s="123"/>
    </row>
    <row r="257" spans="1:8" s="56" customFormat="1" ht="15">
      <c r="A257" s="87"/>
      <c r="B257" s="87"/>
      <c r="C257" s="87"/>
      <c r="D257" s="87"/>
      <c r="H257" s="123"/>
    </row>
    <row r="258" spans="1:8" s="56" customFormat="1" ht="15">
      <c r="A258" s="87"/>
      <c r="B258" s="87"/>
      <c r="C258" s="87"/>
      <c r="D258" s="87"/>
      <c r="H258" s="123"/>
    </row>
    <row r="259" spans="1:8" s="56" customFormat="1" ht="15">
      <c r="A259" s="87"/>
      <c r="B259" s="87"/>
      <c r="C259" s="87"/>
      <c r="D259" s="87"/>
      <c r="H259" s="123"/>
    </row>
    <row r="260" spans="1:8" s="56" customFormat="1" ht="15">
      <c r="A260" s="87"/>
      <c r="B260" s="87"/>
      <c r="C260" s="87"/>
      <c r="D260" s="87"/>
      <c r="H260" s="123"/>
    </row>
    <row r="261" spans="1:8" s="56" customFormat="1" ht="15">
      <c r="A261" s="87"/>
      <c r="B261" s="87"/>
      <c r="C261" s="87"/>
      <c r="D261" s="87"/>
      <c r="H261" s="123"/>
    </row>
    <row r="262" spans="1:8" s="56" customFormat="1" ht="15">
      <c r="A262" s="87"/>
      <c r="B262" s="87"/>
      <c r="C262" s="87"/>
      <c r="D262" s="87"/>
      <c r="H262" s="123"/>
    </row>
    <row r="263" spans="1:8" s="56" customFormat="1" ht="15">
      <c r="A263" s="87"/>
      <c r="B263" s="87"/>
      <c r="C263" s="87"/>
      <c r="D263" s="87"/>
      <c r="H263" s="123"/>
    </row>
    <row r="264" spans="1:8" s="56" customFormat="1" ht="15">
      <c r="A264" s="87"/>
      <c r="B264" s="87"/>
      <c r="C264" s="87"/>
      <c r="D264" s="87"/>
      <c r="H264" s="123"/>
    </row>
    <row r="265" spans="1:8" s="56" customFormat="1" ht="15">
      <c r="A265" s="87"/>
      <c r="B265" s="87"/>
      <c r="C265" s="87"/>
      <c r="D265" s="87"/>
      <c r="H265" s="123"/>
    </row>
    <row r="266" s="56" customFormat="1" ht="15">
      <c r="H266" s="123"/>
    </row>
    <row r="267" s="56" customFormat="1" ht="15">
      <c r="H267" s="123"/>
    </row>
    <row r="268" s="56" customFormat="1" ht="15">
      <c r="H268" s="123"/>
    </row>
    <row r="269" s="56" customFormat="1" ht="15">
      <c r="H269" s="123"/>
    </row>
    <row r="270" s="56" customFormat="1" ht="15">
      <c r="H270" s="123"/>
    </row>
    <row r="271" s="56" customFormat="1" ht="15">
      <c r="H271" s="123"/>
    </row>
    <row r="272" s="56" customFormat="1" ht="15">
      <c r="H272" s="123"/>
    </row>
    <row r="273" s="56" customFormat="1" ht="15">
      <c r="H273" s="123"/>
    </row>
    <row r="274" s="56" customFormat="1" ht="15">
      <c r="H274" s="123"/>
    </row>
    <row r="275" s="56" customFormat="1" ht="15">
      <c r="H275" s="123"/>
    </row>
    <row r="276" s="56" customFormat="1" ht="15">
      <c r="H276" s="123"/>
    </row>
    <row r="277" s="56" customFormat="1" ht="15">
      <c r="H277" s="123"/>
    </row>
    <row r="278" s="56" customFormat="1" ht="15">
      <c r="H278" s="123"/>
    </row>
    <row r="279" s="56" customFormat="1" ht="15">
      <c r="H279" s="123"/>
    </row>
    <row r="280" s="56" customFormat="1" ht="15">
      <c r="H280" s="123"/>
    </row>
    <row r="281" s="56" customFormat="1" ht="15">
      <c r="H281" s="123"/>
    </row>
    <row r="282" s="56" customFormat="1" ht="15">
      <c r="H282" s="123"/>
    </row>
    <row r="283" s="56" customFormat="1" ht="15">
      <c r="H283" s="123"/>
    </row>
    <row r="284" s="56" customFormat="1" ht="15">
      <c r="H284" s="123"/>
    </row>
    <row r="285" s="56" customFormat="1" ht="15">
      <c r="H285" s="123"/>
    </row>
    <row r="286" s="56" customFormat="1" ht="15">
      <c r="H286" s="123"/>
    </row>
    <row r="287" s="56" customFormat="1" ht="15">
      <c r="H287" s="123"/>
    </row>
    <row r="288" s="56" customFormat="1" ht="15">
      <c r="H288" s="123"/>
    </row>
    <row r="289" s="56" customFormat="1" ht="15">
      <c r="H289" s="123"/>
    </row>
    <row r="290" s="56" customFormat="1" ht="15">
      <c r="H290" s="123"/>
    </row>
    <row r="291" s="56" customFormat="1" ht="15">
      <c r="H291" s="123"/>
    </row>
    <row r="292" s="56" customFormat="1" ht="15">
      <c r="H292" s="123"/>
    </row>
    <row r="293" s="56" customFormat="1" ht="15">
      <c r="H293" s="123"/>
    </row>
    <row r="294" s="56" customFormat="1" ht="15">
      <c r="H294" s="123"/>
    </row>
    <row r="295" s="56" customFormat="1" ht="15">
      <c r="H295" s="123"/>
    </row>
    <row r="296" s="56" customFormat="1" ht="15">
      <c r="H296" s="123"/>
    </row>
    <row r="297" s="56" customFormat="1" ht="15">
      <c r="H297" s="123"/>
    </row>
    <row r="298" s="56" customFormat="1" ht="15">
      <c r="H298" s="123"/>
    </row>
    <row r="299" s="56" customFormat="1" ht="15">
      <c r="H299" s="123"/>
    </row>
    <row r="300" s="56" customFormat="1" ht="15">
      <c r="H300" s="123"/>
    </row>
    <row r="301" s="56" customFormat="1" ht="15">
      <c r="H301" s="123"/>
    </row>
    <row r="302" s="56" customFormat="1" ht="15">
      <c r="H302" s="123"/>
    </row>
    <row r="303" s="56" customFormat="1" ht="15">
      <c r="H303" s="123"/>
    </row>
    <row r="304" s="56" customFormat="1" ht="15">
      <c r="H304" s="123"/>
    </row>
    <row r="305" s="56" customFormat="1" ht="15">
      <c r="H305" s="123"/>
    </row>
    <row r="306" s="56" customFormat="1" ht="15">
      <c r="H306" s="123"/>
    </row>
    <row r="307" s="56" customFormat="1" ht="15">
      <c r="H307" s="123"/>
    </row>
    <row r="308" s="56" customFormat="1" ht="15">
      <c r="H308" s="123"/>
    </row>
    <row r="309" s="56" customFormat="1" ht="15">
      <c r="H309" s="123"/>
    </row>
    <row r="310" s="56" customFormat="1" ht="15">
      <c r="H310" s="123"/>
    </row>
    <row r="311" s="56" customFormat="1" ht="15">
      <c r="H311" s="123"/>
    </row>
    <row r="312" s="56" customFormat="1" ht="15">
      <c r="H312" s="123"/>
    </row>
    <row r="313" s="56" customFormat="1" ht="15">
      <c r="H313" s="123"/>
    </row>
    <row r="314" s="56" customFormat="1" ht="15">
      <c r="H314" s="123"/>
    </row>
    <row r="315" s="56" customFormat="1" ht="15">
      <c r="H315" s="123"/>
    </row>
    <row r="316" s="56" customFormat="1" ht="15">
      <c r="H316" s="123"/>
    </row>
    <row r="317" s="56" customFormat="1" ht="15">
      <c r="H317" s="123"/>
    </row>
    <row r="318" s="56" customFormat="1" ht="15">
      <c r="H318" s="123"/>
    </row>
    <row r="319" s="56" customFormat="1" ht="15">
      <c r="H319" s="123"/>
    </row>
    <row r="320" s="56" customFormat="1" ht="15">
      <c r="H320" s="123"/>
    </row>
    <row r="321" s="56" customFormat="1" ht="15">
      <c r="H321" s="123"/>
    </row>
    <row r="322" s="56" customFormat="1" ht="15">
      <c r="H322" s="123"/>
    </row>
    <row r="323" s="56" customFormat="1" ht="15">
      <c r="H323" s="123"/>
    </row>
    <row r="324" s="56" customFormat="1" ht="15">
      <c r="H324" s="123"/>
    </row>
    <row r="325" s="56" customFormat="1" ht="15">
      <c r="H325" s="123"/>
    </row>
    <row r="326" s="56" customFormat="1" ht="15">
      <c r="H326" s="123"/>
    </row>
    <row r="327" s="56" customFormat="1" ht="15">
      <c r="H327" s="123"/>
    </row>
    <row r="328" s="56" customFormat="1" ht="15">
      <c r="H328" s="123"/>
    </row>
    <row r="329" s="56" customFormat="1" ht="15">
      <c r="H329" s="123"/>
    </row>
    <row r="330" s="56" customFormat="1" ht="15">
      <c r="H330" s="123"/>
    </row>
    <row r="331" s="56" customFormat="1" ht="15">
      <c r="H331" s="123"/>
    </row>
    <row r="332" s="56" customFormat="1" ht="15">
      <c r="H332" s="123"/>
    </row>
    <row r="333" s="56" customFormat="1" ht="15">
      <c r="H333" s="123"/>
    </row>
    <row r="334" s="56" customFormat="1" ht="15">
      <c r="H334" s="123"/>
    </row>
    <row r="335" s="56" customFormat="1" ht="15">
      <c r="H335" s="123"/>
    </row>
    <row r="336" s="56" customFormat="1" ht="15">
      <c r="H336" s="123"/>
    </row>
    <row r="337" s="56" customFormat="1" ht="15">
      <c r="H337" s="123"/>
    </row>
    <row r="338" s="56" customFormat="1" ht="15">
      <c r="H338" s="123"/>
    </row>
    <row r="339" s="56" customFormat="1" ht="15">
      <c r="H339" s="123"/>
    </row>
    <row r="340" s="56" customFormat="1" ht="15">
      <c r="H340" s="123"/>
    </row>
    <row r="341" s="56" customFormat="1" ht="15">
      <c r="H341" s="123"/>
    </row>
    <row r="342" s="56" customFormat="1" ht="15">
      <c r="H342" s="123"/>
    </row>
    <row r="343" s="56" customFormat="1" ht="15">
      <c r="H343" s="123"/>
    </row>
    <row r="344" s="56" customFormat="1" ht="15">
      <c r="H344" s="123"/>
    </row>
    <row r="345" s="56" customFormat="1" ht="15">
      <c r="H345" s="123"/>
    </row>
    <row r="346" s="56" customFormat="1" ht="15">
      <c r="H346" s="123"/>
    </row>
    <row r="347" s="56" customFormat="1" ht="15">
      <c r="H347" s="123"/>
    </row>
    <row r="348" s="56" customFormat="1" ht="15">
      <c r="H348" s="123"/>
    </row>
    <row r="349" s="56" customFormat="1" ht="15">
      <c r="H349" s="123"/>
    </row>
    <row r="350" s="56" customFormat="1" ht="15">
      <c r="H350" s="123"/>
    </row>
    <row r="351" s="56" customFormat="1" ht="15">
      <c r="H351" s="123"/>
    </row>
    <row r="352" s="56" customFormat="1" ht="15">
      <c r="H352" s="123"/>
    </row>
    <row r="353" s="56" customFormat="1" ht="15">
      <c r="H353" s="123"/>
    </row>
    <row r="354" s="56" customFormat="1" ht="15">
      <c r="H354" s="123"/>
    </row>
    <row r="355" s="56" customFormat="1" ht="15">
      <c r="H355" s="123"/>
    </row>
    <row r="356" s="56" customFormat="1" ht="15">
      <c r="H356" s="123"/>
    </row>
    <row r="357" s="56" customFormat="1" ht="15">
      <c r="H357" s="123"/>
    </row>
    <row r="358" s="56" customFormat="1" ht="15">
      <c r="H358" s="123"/>
    </row>
    <row r="359" s="56" customFormat="1" ht="15">
      <c r="H359" s="123"/>
    </row>
    <row r="360" s="56" customFormat="1" ht="15">
      <c r="H360" s="123"/>
    </row>
    <row r="361" s="56" customFormat="1" ht="15">
      <c r="H361" s="123"/>
    </row>
    <row r="362" s="56" customFormat="1" ht="15">
      <c r="H362" s="123"/>
    </row>
    <row r="363" s="56" customFormat="1" ht="15">
      <c r="H363" s="123"/>
    </row>
    <row r="364" s="56" customFormat="1" ht="15">
      <c r="H364" s="123"/>
    </row>
    <row r="365" s="56" customFormat="1" ht="15">
      <c r="H365" s="123"/>
    </row>
    <row r="366" s="56" customFormat="1" ht="15">
      <c r="H366" s="123"/>
    </row>
    <row r="367" s="56" customFormat="1" ht="15">
      <c r="H367" s="123"/>
    </row>
    <row r="368" s="56" customFormat="1" ht="15">
      <c r="H368" s="123"/>
    </row>
    <row r="369" s="56" customFormat="1" ht="15">
      <c r="H369" s="123"/>
    </row>
    <row r="370" s="56" customFormat="1" ht="15">
      <c r="H370" s="123"/>
    </row>
    <row r="371" s="56" customFormat="1" ht="15">
      <c r="H371" s="123"/>
    </row>
    <row r="372" s="56" customFormat="1" ht="15">
      <c r="H372" s="123"/>
    </row>
    <row r="373" s="56" customFormat="1" ht="15">
      <c r="H373" s="123"/>
    </row>
    <row r="374" s="56" customFormat="1" ht="15">
      <c r="H374" s="123"/>
    </row>
    <row r="375" s="56" customFormat="1" ht="15">
      <c r="H375" s="123"/>
    </row>
    <row r="376" s="56" customFormat="1" ht="15">
      <c r="H376" s="123"/>
    </row>
    <row r="377" s="56" customFormat="1" ht="15">
      <c r="H377" s="123"/>
    </row>
    <row r="378" s="56" customFormat="1" ht="15">
      <c r="H378" s="123"/>
    </row>
    <row r="379" s="56" customFormat="1" ht="15">
      <c r="H379" s="123"/>
    </row>
    <row r="380" s="56" customFormat="1" ht="15">
      <c r="H380" s="123"/>
    </row>
    <row r="381" s="56" customFormat="1" ht="15">
      <c r="H381" s="123"/>
    </row>
    <row r="382" s="56" customFormat="1" ht="15">
      <c r="H382" s="123"/>
    </row>
    <row r="383" s="56" customFormat="1" ht="15">
      <c r="H383" s="123"/>
    </row>
    <row r="384" s="56" customFormat="1" ht="15">
      <c r="H384" s="123"/>
    </row>
    <row r="385" s="56" customFormat="1" ht="15">
      <c r="H385" s="123"/>
    </row>
    <row r="386" s="56" customFormat="1" ht="15">
      <c r="H386" s="123"/>
    </row>
    <row r="387" s="56" customFormat="1" ht="15">
      <c r="H387" s="123"/>
    </row>
    <row r="388" s="56" customFormat="1" ht="15">
      <c r="H388" s="123"/>
    </row>
    <row r="389" s="56" customFormat="1" ht="15">
      <c r="H389" s="123"/>
    </row>
    <row r="390" s="56" customFormat="1" ht="15">
      <c r="H390" s="123"/>
    </row>
  </sheetData>
  <sheetProtection/>
  <mergeCells count="10">
    <mergeCell ref="D4:D5"/>
    <mergeCell ref="B151:F151"/>
    <mergeCell ref="A2:N2"/>
    <mergeCell ref="A1:N1"/>
    <mergeCell ref="A4:A5"/>
    <mergeCell ref="B4:B5"/>
    <mergeCell ref="E4:H4"/>
    <mergeCell ref="I4:K4"/>
    <mergeCell ref="B149:F149"/>
    <mergeCell ref="C4:C5"/>
  </mergeCells>
  <printOptions horizontalCentered="1"/>
  <pageMargins left="0.31496062992125984" right="0" top="0" bottom="0" header="0" footer="0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2" sqref="O62"/>
    </sheetView>
  </sheetViews>
  <sheetFormatPr defaultColWidth="9.00390625" defaultRowHeight="12.75"/>
  <cols>
    <col min="1" max="1" width="34.75390625" style="52" customWidth="1"/>
    <col min="2" max="2" width="12.00390625" style="52" customWidth="1"/>
    <col min="3" max="3" width="11.25390625" style="52" customWidth="1"/>
    <col min="4" max="4" width="11.75390625" style="52" customWidth="1"/>
    <col min="5" max="5" width="11.25390625" style="52" customWidth="1"/>
    <col min="6" max="6" width="12.00390625" style="52" customWidth="1"/>
    <col min="7" max="7" width="10.625" style="56" customWidth="1"/>
    <col min="8" max="8" width="10.25390625" style="52" customWidth="1"/>
    <col min="9" max="9" width="11.25390625" style="52" customWidth="1"/>
    <col min="10" max="10" width="10.25390625" style="52" customWidth="1"/>
    <col min="11" max="11" width="11.00390625" style="52" customWidth="1"/>
    <col min="12" max="12" width="11.625" style="52" customWidth="1"/>
    <col min="13" max="16384" width="9.125" style="52" customWidth="1"/>
  </cols>
  <sheetData>
    <row r="1" spans="1:12" ht="35.25" customHeight="1">
      <c r="A1" s="390" t="s">
        <v>108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 customHeight="1">
      <c r="A2" s="48" t="str">
        <f>зерноск!A2</f>
        <v>по состоянию на 16 ноября 2017 года</v>
      </c>
      <c r="B2" s="49"/>
      <c r="C2" s="50"/>
      <c r="D2" s="50"/>
      <c r="E2" s="50"/>
      <c r="F2" s="50"/>
      <c r="G2" s="50"/>
      <c r="H2" s="50"/>
      <c r="I2" s="50"/>
      <c r="J2" s="51"/>
      <c r="K2" s="51"/>
      <c r="L2" s="51"/>
    </row>
    <row r="3" spans="1:12" ht="3" customHeight="1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1:12" s="56" customFormat="1" ht="24.75" customHeight="1">
      <c r="A4" s="401" t="s">
        <v>1</v>
      </c>
      <c r="B4" s="384" t="s">
        <v>136</v>
      </c>
      <c r="C4" s="378" t="s">
        <v>113</v>
      </c>
      <c r="D4" s="374"/>
      <c r="E4" s="375"/>
      <c r="F4" s="379"/>
      <c r="G4" s="374" t="s">
        <v>114</v>
      </c>
      <c r="H4" s="375"/>
      <c r="I4" s="375"/>
      <c r="J4" s="53"/>
      <c r="K4" s="54" t="s">
        <v>0</v>
      </c>
      <c r="L4" s="55"/>
    </row>
    <row r="5" spans="1:12" s="56" customFormat="1" ht="42" customHeight="1">
      <c r="A5" s="402"/>
      <c r="B5" s="384"/>
      <c r="C5" s="320" t="s">
        <v>104</v>
      </c>
      <c r="D5" s="257" t="s">
        <v>109</v>
      </c>
      <c r="E5" s="257" t="s">
        <v>105</v>
      </c>
      <c r="F5" s="58" t="s">
        <v>103</v>
      </c>
      <c r="G5" s="318" t="s">
        <v>104</v>
      </c>
      <c r="H5" s="318" t="s">
        <v>105</v>
      </c>
      <c r="I5" s="318" t="s">
        <v>103</v>
      </c>
      <c r="J5" s="259" t="s">
        <v>104</v>
      </c>
      <c r="K5" s="257" t="s">
        <v>105</v>
      </c>
      <c r="L5" s="257" t="s">
        <v>103</v>
      </c>
    </row>
    <row r="6" spans="1:12" s="45" customFormat="1" ht="15.75">
      <c r="A6" s="227" t="s">
        <v>2</v>
      </c>
      <c r="B6" s="233">
        <v>297.113</v>
      </c>
      <c r="C6" s="164">
        <f>C7+C26+C37+C46+C54+C93+C69+C76</f>
        <v>269.258</v>
      </c>
      <c r="D6" s="62">
        <f aca="true" t="shared" si="0" ref="D6:D46">C6/B6*100</f>
        <v>90.62477912444086</v>
      </c>
      <c r="E6" s="62">
        <v>316.5697</v>
      </c>
      <c r="F6" s="210">
        <f aca="true" t="shared" si="1" ref="F6:F71">C6-E6</f>
        <v>-47.31170000000003</v>
      </c>
      <c r="G6" s="171">
        <f>G7+G26+G37+G46+G54+G93+G69+G76</f>
        <v>6336.8351999999995</v>
      </c>
      <c r="H6" s="62">
        <v>6931.23299</v>
      </c>
      <c r="I6" s="63">
        <f>G6-H6</f>
        <v>-594.3977900000009</v>
      </c>
      <c r="J6" s="317">
        <f>IF(C6&gt;0,G6/C6*10,"")</f>
        <v>235.34436117032732</v>
      </c>
      <c r="K6" s="298">
        <f>IF(E6&gt;0,H6/E6*10,"")</f>
        <v>218.94808599812302</v>
      </c>
      <c r="L6" s="63">
        <f>J6-K6</f>
        <v>16.396275172204298</v>
      </c>
    </row>
    <row r="7" spans="1:12" s="44" customFormat="1" ht="15.75">
      <c r="A7" s="228" t="s">
        <v>3</v>
      </c>
      <c r="B7" s="234">
        <v>97.978</v>
      </c>
      <c r="C7" s="165">
        <f>SUM(C8:C24)</f>
        <v>95.529</v>
      </c>
      <c r="D7" s="65">
        <f t="shared" si="0"/>
        <v>97.50045928677866</v>
      </c>
      <c r="E7" s="65">
        <v>103.91399999999999</v>
      </c>
      <c r="F7" s="109">
        <f t="shared" si="1"/>
        <v>-8.384999999999991</v>
      </c>
      <c r="G7" s="172">
        <f>SUM(G8:G24)</f>
        <v>2772.5800000000004</v>
      </c>
      <c r="H7" s="65">
        <v>2760.889</v>
      </c>
      <c r="I7" s="67">
        <f aca="true" t="shared" si="2" ref="I7:I70">G7-H7</f>
        <v>11.691000000000258</v>
      </c>
      <c r="J7" s="170">
        <f aca="true" t="shared" si="3" ref="J7:J70">IF(C7&gt;0,G7/C7*10,"")</f>
        <v>290.2343790890725</v>
      </c>
      <c r="K7" s="39">
        <f aca="true" t="shared" si="4" ref="K7:K70">IF(E7&gt;0,H7/E7*10,"")</f>
        <v>265.6898011817465</v>
      </c>
      <c r="L7" s="67">
        <f>J7-K7</f>
        <v>24.544577907326016</v>
      </c>
    </row>
    <row r="8" spans="1:12" s="258" customFormat="1" ht="15">
      <c r="A8" s="229" t="s">
        <v>4</v>
      </c>
      <c r="B8" s="235">
        <v>1.162</v>
      </c>
      <c r="C8" s="166">
        <v>1.162</v>
      </c>
      <c r="D8" s="66">
        <f t="shared" si="0"/>
        <v>100</v>
      </c>
      <c r="E8" s="66">
        <v>1.487</v>
      </c>
      <c r="F8" s="110">
        <f t="shared" si="1"/>
        <v>-0.3250000000000002</v>
      </c>
      <c r="G8" s="72">
        <v>41.8</v>
      </c>
      <c r="H8" s="73">
        <v>46.08900000000001</v>
      </c>
      <c r="I8" s="101">
        <f t="shared" si="2"/>
        <v>-4.289000000000016</v>
      </c>
      <c r="J8" s="167">
        <f t="shared" si="3"/>
        <v>359.7246127366609</v>
      </c>
      <c r="K8" s="73">
        <f t="shared" si="4"/>
        <v>309.9462004034971</v>
      </c>
      <c r="L8" s="101">
        <f>J8-K8</f>
        <v>49.77841233316383</v>
      </c>
    </row>
    <row r="9" spans="1:12" s="258" customFormat="1" ht="15">
      <c r="A9" s="229" t="s">
        <v>5</v>
      </c>
      <c r="B9" s="235">
        <v>24.785</v>
      </c>
      <c r="C9" s="166">
        <v>24.749</v>
      </c>
      <c r="D9" s="66">
        <f t="shared" si="0"/>
        <v>99.8547508573734</v>
      </c>
      <c r="E9" s="66">
        <v>25.3</v>
      </c>
      <c r="F9" s="110">
        <f t="shared" si="1"/>
        <v>-0.5510000000000019</v>
      </c>
      <c r="G9" s="72">
        <v>861.7</v>
      </c>
      <c r="H9" s="73">
        <v>821.1</v>
      </c>
      <c r="I9" s="101">
        <f t="shared" si="2"/>
        <v>40.60000000000002</v>
      </c>
      <c r="J9" s="167">
        <f t="shared" si="3"/>
        <v>348.17568386601477</v>
      </c>
      <c r="K9" s="73">
        <f t="shared" si="4"/>
        <v>324.5454545454545</v>
      </c>
      <c r="L9" s="101">
        <f>J9-K9</f>
        <v>23.63022932056026</v>
      </c>
    </row>
    <row r="10" spans="1:12" s="258" customFormat="1" ht="15">
      <c r="A10" s="229" t="s">
        <v>6</v>
      </c>
      <c r="B10" s="235">
        <v>3.512</v>
      </c>
      <c r="C10" s="166">
        <v>3.39</v>
      </c>
      <c r="D10" s="66">
        <f t="shared" si="0"/>
        <v>96.52619589977222</v>
      </c>
      <c r="E10" s="66">
        <v>3.7</v>
      </c>
      <c r="F10" s="110">
        <f t="shared" si="1"/>
        <v>-0.31000000000000005</v>
      </c>
      <c r="G10" s="72">
        <v>71.15</v>
      </c>
      <c r="H10" s="73">
        <v>73.3</v>
      </c>
      <c r="I10" s="101">
        <f t="shared" si="2"/>
        <v>-2.1499999999999915</v>
      </c>
      <c r="J10" s="167">
        <f t="shared" si="3"/>
        <v>209.88200589970504</v>
      </c>
      <c r="K10" s="73">
        <f t="shared" si="4"/>
        <v>198.1081081081081</v>
      </c>
      <c r="L10" s="101">
        <f>J10-K10</f>
        <v>11.773897791596937</v>
      </c>
    </row>
    <row r="11" spans="1:12" s="258" customFormat="1" ht="15">
      <c r="A11" s="229" t="s">
        <v>7</v>
      </c>
      <c r="B11" s="235">
        <v>2.8</v>
      </c>
      <c r="C11" s="166">
        <v>2.8</v>
      </c>
      <c r="D11" s="66">
        <f t="shared" si="0"/>
        <v>100</v>
      </c>
      <c r="E11" s="66">
        <v>4.005</v>
      </c>
      <c r="F11" s="110">
        <f t="shared" si="1"/>
        <v>-1.205</v>
      </c>
      <c r="G11" s="72">
        <v>61.6</v>
      </c>
      <c r="H11" s="73">
        <v>72</v>
      </c>
      <c r="I11" s="101">
        <f t="shared" si="2"/>
        <v>-10.399999999999999</v>
      </c>
      <c r="J11" s="167">
        <f t="shared" si="3"/>
        <v>220.00000000000003</v>
      </c>
      <c r="K11" s="73">
        <f t="shared" si="4"/>
        <v>179.77528089887642</v>
      </c>
      <c r="L11" s="101">
        <f aca="true" t="shared" si="5" ref="L11:L32">J11-K11</f>
        <v>40.22471910112361</v>
      </c>
    </row>
    <row r="12" spans="1:12" s="258" customFormat="1" ht="15">
      <c r="A12" s="229" t="s">
        <v>8</v>
      </c>
      <c r="B12" s="235">
        <v>1.228</v>
      </c>
      <c r="C12" s="166">
        <v>1.04</v>
      </c>
      <c r="D12" s="66">
        <f t="shared" si="0"/>
        <v>84.69055374592834</v>
      </c>
      <c r="E12" s="66">
        <v>1.535</v>
      </c>
      <c r="F12" s="110">
        <f t="shared" si="1"/>
        <v>-0.4949999999999999</v>
      </c>
      <c r="G12" s="72">
        <v>20.45</v>
      </c>
      <c r="H12" s="73">
        <v>33.5</v>
      </c>
      <c r="I12" s="101">
        <f t="shared" si="2"/>
        <v>-13.05</v>
      </c>
      <c r="J12" s="167">
        <f t="shared" si="3"/>
        <v>196.63461538461536</v>
      </c>
      <c r="K12" s="73">
        <f t="shared" si="4"/>
        <v>218.24104234527687</v>
      </c>
      <c r="L12" s="101">
        <f t="shared" si="5"/>
        <v>-21.60642696066151</v>
      </c>
    </row>
    <row r="13" spans="1:12" s="258" customFormat="1" ht="15">
      <c r="A13" s="229" t="s">
        <v>9</v>
      </c>
      <c r="B13" s="235">
        <v>3.278</v>
      </c>
      <c r="C13" s="166">
        <v>3.2</v>
      </c>
      <c r="D13" s="66">
        <f t="shared" si="0"/>
        <v>97.62050030506407</v>
      </c>
      <c r="E13" s="66">
        <v>2.8</v>
      </c>
      <c r="F13" s="110">
        <f t="shared" si="1"/>
        <v>0.40000000000000036</v>
      </c>
      <c r="G13" s="72">
        <v>61.8</v>
      </c>
      <c r="H13" s="73">
        <v>48.9</v>
      </c>
      <c r="I13" s="101">
        <f t="shared" si="2"/>
        <v>12.899999999999999</v>
      </c>
      <c r="J13" s="167">
        <f t="shared" si="3"/>
        <v>193.12499999999997</v>
      </c>
      <c r="K13" s="73">
        <f t="shared" si="4"/>
        <v>174.64285714285717</v>
      </c>
      <c r="L13" s="101">
        <f t="shared" si="5"/>
        <v>18.482142857142804</v>
      </c>
    </row>
    <row r="14" spans="1:12" s="258" customFormat="1" ht="15">
      <c r="A14" s="229" t="s">
        <v>10</v>
      </c>
      <c r="B14" s="235">
        <v>1.5539999999999998</v>
      </c>
      <c r="C14" s="166">
        <v>1.3</v>
      </c>
      <c r="D14" s="66">
        <f t="shared" si="0"/>
        <v>83.65508365508366</v>
      </c>
      <c r="E14" s="66">
        <v>1.5</v>
      </c>
      <c r="F14" s="110">
        <f t="shared" si="1"/>
        <v>-0.19999999999999996</v>
      </c>
      <c r="G14" s="72">
        <v>26.3</v>
      </c>
      <c r="H14" s="73">
        <v>30</v>
      </c>
      <c r="I14" s="101">
        <f t="shared" si="2"/>
        <v>-3.6999999999999993</v>
      </c>
      <c r="J14" s="167">
        <f t="shared" si="3"/>
        <v>202.3076923076923</v>
      </c>
      <c r="K14" s="73">
        <f t="shared" si="4"/>
        <v>200</v>
      </c>
      <c r="L14" s="101">
        <f t="shared" si="5"/>
        <v>2.3076923076922924</v>
      </c>
    </row>
    <row r="15" spans="1:12" s="258" customFormat="1" ht="15">
      <c r="A15" s="229" t="s">
        <v>11</v>
      </c>
      <c r="B15" s="235">
        <v>1.384</v>
      </c>
      <c r="C15" s="166">
        <v>1.384</v>
      </c>
      <c r="D15" s="66">
        <f t="shared" si="0"/>
        <v>100</v>
      </c>
      <c r="E15" s="66">
        <v>1.715</v>
      </c>
      <c r="F15" s="110">
        <f t="shared" si="1"/>
        <v>-0.3310000000000002</v>
      </c>
      <c r="G15" s="72">
        <v>50.5</v>
      </c>
      <c r="H15" s="73">
        <v>50.3</v>
      </c>
      <c r="I15" s="101">
        <f t="shared" si="2"/>
        <v>0.20000000000000284</v>
      </c>
      <c r="J15" s="167">
        <f t="shared" si="3"/>
        <v>364.88439306358384</v>
      </c>
      <c r="K15" s="73">
        <f t="shared" si="4"/>
        <v>293.2944606413994</v>
      </c>
      <c r="L15" s="101">
        <f t="shared" si="5"/>
        <v>71.58993242218446</v>
      </c>
    </row>
    <row r="16" spans="1:12" s="258" customFormat="1" ht="15">
      <c r="A16" s="229" t="s">
        <v>12</v>
      </c>
      <c r="B16" s="235">
        <v>5.476</v>
      </c>
      <c r="C16" s="166">
        <v>5.3</v>
      </c>
      <c r="D16" s="66">
        <f t="shared" si="0"/>
        <v>96.78597516435354</v>
      </c>
      <c r="E16" s="66">
        <v>5.749</v>
      </c>
      <c r="F16" s="110">
        <f t="shared" si="1"/>
        <v>-0.44899999999999984</v>
      </c>
      <c r="G16" s="72">
        <v>179.5</v>
      </c>
      <c r="H16" s="73">
        <v>138</v>
      </c>
      <c r="I16" s="101">
        <f t="shared" si="2"/>
        <v>41.5</v>
      </c>
      <c r="J16" s="167">
        <f t="shared" si="3"/>
        <v>338.6792452830189</v>
      </c>
      <c r="K16" s="73">
        <f t="shared" si="4"/>
        <v>240.04174639067662</v>
      </c>
      <c r="L16" s="101">
        <f t="shared" si="5"/>
        <v>98.63749889234225</v>
      </c>
    </row>
    <row r="17" spans="1:12" s="258" customFormat="1" ht="15">
      <c r="A17" s="229" t="s">
        <v>92</v>
      </c>
      <c r="B17" s="235">
        <v>12.718</v>
      </c>
      <c r="C17" s="166">
        <v>12</v>
      </c>
      <c r="D17" s="66">
        <f t="shared" si="0"/>
        <v>94.35445824815223</v>
      </c>
      <c r="E17" s="66">
        <v>12</v>
      </c>
      <c r="F17" s="110">
        <f t="shared" si="1"/>
        <v>0</v>
      </c>
      <c r="G17" s="72">
        <v>340.4</v>
      </c>
      <c r="H17" s="73">
        <v>339</v>
      </c>
      <c r="I17" s="101">
        <f t="shared" si="2"/>
        <v>1.3999999999999773</v>
      </c>
      <c r="J17" s="167">
        <f t="shared" si="3"/>
        <v>283.66666666666663</v>
      </c>
      <c r="K17" s="73">
        <f t="shared" si="4"/>
        <v>282.5</v>
      </c>
      <c r="L17" s="101">
        <f t="shared" si="5"/>
        <v>1.1666666666666288</v>
      </c>
    </row>
    <row r="18" spans="1:12" s="258" customFormat="1" ht="15">
      <c r="A18" s="229" t="s">
        <v>13</v>
      </c>
      <c r="B18" s="235">
        <v>3.0229999999999997</v>
      </c>
      <c r="C18" s="166">
        <v>2.933</v>
      </c>
      <c r="D18" s="66">
        <f t="shared" si="0"/>
        <v>97.02282500826993</v>
      </c>
      <c r="E18" s="66">
        <v>2.3</v>
      </c>
      <c r="F18" s="110">
        <f t="shared" si="1"/>
        <v>0.633</v>
      </c>
      <c r="G18" s="72">
        <v>82.09</v>
      </c>
      <c r="H18" s="73">
        <v>72.9</v>
      </c>
      <c r="I18" s="101">
        <f t="shared" si="2"/>
        <v>9.189999999999998</v>
      </c>
      <c r="J18" s="167">
        <f t="shared" si="3"/>
        <v>279.8840777361064</v>
      </c>
      <c r="K18" s="73">
        <f t="shared" si="4"/>
        <v>316.9565217391305</v>
      </c>
      <c r="L18" s="101">
        <f t="shared" si="5"/>
        <v>-37.07244400302409</v>
      </c>
    </row>
    <row r="19" spans="1:12" s="258" customFormat="1" ht="15">
      <c r="A19" s="229" t="s">
        <v>14</v>
      </c>
      <c r="B19" s="235">
        <v>4.75</v>
      </c>
      <c r="C19" s="166">
        <v>4.75</v>
      </c>
      <c r="D19" s="66">
        <f t="shared" si="0"/>
        <v>100</v>
      </c>
      <c r="E19" s="66">
        <v>5.14</v>
      </c>
      <c r="F19" s="110">
        <f t="shared" si="1"/>
        <v>-0.3899999999999997</v>
      </c>
      <c r="G19" s="72">
        <v>126.9</v>
      </c>
      <c r="H19" s="73">
        <v>128</v>
      </c>
      <c r="I19" s="101">
        <f t="shared" si="2"/>
        <v>-1.0999999999999943</v>
      </c>
      <c r="J19" s="167">
        <f t="shared" si="3"/>
        <v>267.1578947368421</v>
      </c>
      <c r="K19" s="73">
        <f t="shared" si="4"/>
        <v>249.0272373540856</v>
      </c>
      <c r="L19" s="101">
        <f t="shared" si="5"/>
        <v>18.130657382756482</v>
      </c>
    </row>
    <row r="20" spans="1:12" s="258" customFormat="1" ht="15">
      <c r="A20" s="229" t="s">
        <v>15</v>
      </c>
      <c r="B20" s="235">
        <v>1.9729999999999999</v>
      </c>
      <c r="C20" s="166">
        <v>1.9</v>
      </c>
      <c r="D20" s="66">
        <f t="shared" si="0"/>
        <v>96.3000506842372</v>
      </c>
      <c r="E20" s="66">
        <v>2.2</v>
      </c>
      <c r="F20" s="110">
        <f t="shared" si="1"/>
        <v>-0.30000000000000027</v>
      </c>
      <c r="G20" s="72">
        <v>38.1</v>
      </c>
      <c r="H20" s="73">
        <v>36</v>
      </c>
      <c r="I20" s="101">
        <f t="shared" si="2"/>
        <v>2.1000000000000014</v>
      </c>
      <c r="J20" s="167">
        <f t="shared" si="3"/>
        <v>200.5263157894737</v>
      </c>
      <c r="K20" s="73">
        <f t="shared" si="4"/>
        <v>163.63636363636363</v>
      </c>
      <c r="L20" s="101">
        <f t="shared" si="5"/>
        <v>36.88995215311007</v>
      </c>
    </row>
    <row r="21" spans="1:12" s="258" customFormat="1" ht="15">
      <c r="A21" s="229" t="s">
        <v>16</v>
      </c>
      <c r="B21" s="235">
        <v>3.8339999999999996</v>
      </c>
      <c r="C21" s="166">
        <v>3.8339999999999996</v>
      </c>
      <c r="D21" s="66">
        <f t="shared" si="0"/>
        <v>100</v>
      </c>
      <c r="E21" s="66">
        <v>5.3</v>
      </c>
      <c r="F21" s="110">
        <f t="shared" si="1"/>
        <v>-1.4660000000000002</v>
      </c>
      <c r="G21" s="72">
        <v>106.6</v>
      </c>
      <c r="H21" s="73">
        <v>126.1</v>
      </c>
      <c r="I21" s="101">
        <f t="shared" si="2"/>
        <v>-19.5</v>
      </c>
      <c r="J21" s="167">
        <f t="shared" si="3"/>
        <v>278.03860198226397</v>
      </c>
      <c r="K21" s="73">
        <f t="shared" si="4"/>
        <v>237.9245283018868</v>
      </c>
      <c r="L21" s="101">
        <f t="shared" si="5"/>
        <v>40.114073680377174</v>
      </c>
    </row>
    <row r="22" spans="1:12" s="258" customFormat="1" ht="15">
      <c r="A22" s="229" t="s">
        <v>17</v>
      </c>
      <c r="B22" s="235">
        <v>6.731</v>
      </c>
      <c r="C22" s="166">
        <v>6.5</v>
      </c>
      <c r="D22" s="66">
        <f t="shared" si="0"/>
        <v>96.56811766453723</v>
      </c>
      <c r="E22" s="66">
        <v>8.183</v>
      </c>
      <c r="F22" s="110">
        <f t="shared" si="1"/>
        <v>-1.6829999999999998</v>
      </c>
      <c r="G22" s="72">
        <v>118.3</v>
      </c>
      <c r="H22" s="73">
        <v>163.8</v>
      </c>
      <c r="I22" s="101">
        <f t="shared" si="2"/>
        <v>-45.500000000000014</v>
      </c>
      <c r="J22" s="167">
        <f t="shared" si="3"/>
        <v>182</v>
      </c>
      <c r="K22" s="73">
        <f t="shared" si="4"/>
        <v>200.1710863986313</v>
      </c>
      <c r="L22" s="101">
        <f t="shared" si="5"/>
        <v>-18.171086398631303</v>
      </c>
    </row>
    <row r="23" spans="1:12" s="258" customFormat="1" ht="15">
      <c r="A23" s="229" t="s">
        <v>18</v>
      </c>
      <c r="B23" s="235">
        <v>16.144</v>
      </c>
      <c r="C23" s="166">
        <v>15.68</v>
      </c>
      <c r="D23" s="66">
        <f t="shared" si="0"/>
        <v>97.12586719524282</v>
      </c>
      <c r="E23" s="66">
        <v>17.5</v>
      </c>
      <c r="F23" s="110">
        <f t="shared" si="1"/>
        <v>-1.8200000000000003</v>
      </c>
      <c r="G23" s="72">
        <v>517.7</v>
      </c>
      <c r="H23" s="73">
        <v>493.8</v>
      </c>
      <c r="I23" s="101">
        <f t="shared" si="2"/>
        <v>23.900000000000034</v>
      </c>
      <c r="J23" s="167">
        <f t="shared" si="3"/>
        <v>330.16581632653066</v>
      </c>
      <c r="K23" s="73">
        <f t="shared" si="4"/>
        <v>282.1714285714286</v>
      </c>
      <c r="L23" s="101">
        <f t="shared" si="5"/>
        <v>47.99438775510208</v>
      </c>
    </row>
    <row r="24" spans="1:12" s="258" customFormat="1" ht="15">
      <c r="A24" s="229" t="s">
        <v>19</v>
      </c>
      <c r="B24" s="235">
        <v>3.6069999999999998</v>
      </c>
      <c r="C24" s="166">
        <v>3.6069999999999998</v>
      </c>
      <c r="D24" s="66">
        <f t="shared" si="0"/>
        <v>100</v>
      </c>
      <c r="E24" s="66">
        <v>3.5</v>
      </c>
      <c r="F24" s="110">
        <f t="shared" si="1"/>
        <v>0.10699999999999976</v>
      </c>
      <c r="G24" s="72">
        <v>67.69</v>
      </c>
      <c r="H24" s="73">
        <v>88.1</v>
      </c>
      <c r="I24" s="101">
        <f t="shared" si="2"/>
        <v>-20.409999999999997</v>
      </c>
      <c r="J24" s="167">
        <f t="shared" si="3"/>
        <v>187.66287773773217</v>
      </c>
      <c r="K24" s="73">
        <f t="shared" si="4"/>
        <v>251.71428571428572</v>
      </c>
      <c r="L24" s="101">
        <f t="shared" si="5"/>
        <v>-64.05140797655355</v>
      </c>
    </row>
    <row r="25" spans="1:12" s="258" customFormat="1" ht="15" hidden="1">
      <c r="A25" s="229"/>
      <c r="B25" s="235">
        <v>0.02099999999998668</v>
      </c>
      <c r="C25" s="166"/>
      <c r="D25" s="66">
        <f t="shared" si="0"/>
        <v>0</v>
      </c>
      <c r="E25" s="105"/>
      <c r="F25" s="110"/>
      <c r="G25" s="72"/>
      <c r="H25" s="73"/>
      <c r="I25" s="101"/>
      <c r="J25" s="167">
        <f t="shared" si="3"/>
      </c>
      <c r="K25" s="73">
        <f t="shared" si="4"/>
      </c>
      <c r="L25" s="101" t="e">
        <f t="shared" si="5"/>
        <v>#VALUE!</v>
      </c>
    </row>
    <row r="26" spans="1:12" s="44" customFormat="1" ht="15.75">
      <c r="A26" s="228" t="s">
        <v>20</v>
      </c>
      <c r="B26" s="234">
        <v>17.398</v>
      </c>
      <c r="C26" s="165">
        <f>SUM(C27:C36)-C30</f>
        <v>11.067</v>
      </c>
      <c r="D26" s="65">
        <f t="shared" si="0"/>
        <v>63.61075985745488</v>
      </c>
      <c r="E26" s="65">
        <v>18.663</v>
      </c>
      <c r="F26" s="109">
        <f t="shared" si="1"/>
        <v>-7.596</v>
      </c>
      <c r="G26" s="172">
        <f>SUM(G27:G36)-G30</f>
        <v>204.933</v>
      </c>
      <c r="H26" s="65">
        <v>412.59999999999997</v>
      </c>
      <c r="I26" s="67">
        <f t="shared" si="2"/>
        <v>-207.66699999999997</v>
      </c>
      <c r="J26" s="170">
        <f t="shared" si="3"/>
        <v>185.17484413120087</v>
      </c>
      <c r="K26" s="39">
        <f t="shared" si="4"/>
        <v>221.07914054546427</v>
      </c>
      <c r="L26" s="100">
        <f t="shared" si="5"/>
        <v>-35.9042964142634</v>
      </c>
    </row>
    <row r="27" spans="1:12" s="258" customFormat="1" ht="15">
      <c r="A27" s="229" t="s">
        <v>61</v>
      </c>
      <c r="B27" s="235">
        <v>0.34299999999999997</v>
      </c>
      <c r="C27" s="166">
        <v>0.34299999999999997</v>
      </c>
      <c r="D27" s="66">
        <f t="shared" si="0"/>
        <v>100</v>
      </c>
      <c r="E27" s="66">
        <v>0.401</v>
      </c>
      <c r="F27" s="110">
        <f t="shared" si="1"/>
        <v>-0.05800000000000005</v>
      </c>
      <c r="G27" s="72">
        <v>4.4</v>
      </c>
      <c r="H27" s="73">
        <v>4.9</v>
      </c>
      <c r="I27" s="101">
        <f t="shared" si="2"/>
        <v>-0.5</v>
      </c>
      <c r="J27" s="167">
        <f t="shared" si="3"/>
        <v>128.2798833819242</v>
      </c>
      <c r="K27" s="73">
        <f t="shared" si="4"/>
        <v>122.19451371571071</v>
      </c>
      <c r="L27" s="101">
        <f t="shared" si="5"/>
        <v>6.085369666213495</v>
      </c>
    </row>
    <row r="28" spans="1:12" s="258" customFormat="1" ht="15">
      <c r="A28" s="229" t="s">
        <v>21</v>
      </c>
      <c r="B28" s="235">
        <v>0.485</v>
      </c>
      <c r="C28" s="166">
        <v>0.3</v>
      </c>
      <c r="D28" s="66">
        <f t="shared" si="0"/>
        <v>61.855670103092784</v>
      </c>
      <c r="E28" s="66">
        <v>0.5</v>
      </c>
      <c r="F28" s="110">
        <f t="shared" si="1"/>
        <v>-0.2</v>
      </c>
      <c r="G28" s="72">
        <v>2.5</v>
      </c>
      <c r="H28" s="73">
        <v>7.4</v>
      </c>
      <c r="I28" s="101">
        <f t="shared" si="2"/>
        <v>-4.9</v>
      </c>
      <c r="J28" s="167">
        <f t="shared" si="3"/>
        <v>83.33333333333334</v>
      </c>
      <c r="K28" s="73">
        <f t="shared" si="4"/>
        <v>148</v>
      </c>
      <c r="L28" s="101">
        <f t="shared" si="5"/>
        <v>-64.66666666666666</v>
      </c>
    </row>
    <row r="29" spans="1:12" s="258" customFormat="1" ht="15">
      <c r="A29" s="229" t="s">
        <v>22</v>
      </c>
      <c r="B29" s="235">
        <v>1.466</v>
      </c>
      <c r="C29" s="166">
        <v>0.55</v>
      </c>
      <c r="D29" s="66">
        <f t="shared" si="0"/>
        <v>37.51705320600273</v>
      </c>
      <c r="E29" s="66">
        <v>1.662</v>
      </c>
      <c r="F29" s="110">
        <f t="shared" si="1"/>
        <v>-1.1119999999999999</v>
      </c>
      <c r="G29" s="72">
        <v>6.4</v>
      </c>
      <c r="H29" s="73">
        <v>27.8</v>
      </c>
      <c r="I29" s="101">
        <f t="shared" si="2"/>
        <v>-21.4</v>
      </c>
      <c r="J29" s="167">
        <f t="shared" si="3"/>
        <v>116.36363636363637</v>
      </c>
      <c r="K29" s="73">
        <f t="shared" si="4"/>
        <v>167.26835138387486</v>
      </c>
      <c r="L29" s="101">
        <f t="shared" si="5"/>
        <v>-50.904715020238484</v>
      </c>
    </row>
    <row r="30" spans="1:12" s="258" customFormat="1" ht="15" hidden="1">
      <c r="A30" s="229" t="s">
        <v>62</v>
      </c>
      <c r="B30" s="235"/>
      <c r="C30" s="166"/>
      <c r="D30" s="66" t="e">
        <f t="shared" si="0"/>
        <v>#DIV/0!</v>
      </c>
      <c r="E30" s="66"/>
      <c r="F30" s="110">
        <f t="shared" si="1"/>
        <v>0</v>
      </c>
      <c r="G30" s="72"/>
      <c r="H30" s="73"/>
      <c r="I30" s="101">
        <f t="shared" si="2"/>
        <v>0</v>
      </c>
      <c r="J30" s="167">
        <f t="shared" si="3"/>
      </c>
      <c r="K30" s="73">
        <f t="shared" si="4"/>
      </c>
      <c r="L30" s="101" t="e">
        <f t="shared" si="5"/>
        <v>#VALUE!</v>
      </c>
    </row>
    <row r="31" spans="1:12" s="258" customFormat="1" ht="15">
      <c r="A31" s="229" t="s">
        <v>23</v>
      </c>
      <c r="B31" s="235">
        <v>3.141</v>
      </c>
      <c r="C31" s="166">
        <v>2.108</v>
      </c>
      <c r="D31" s="66">
        <f t="shared" si="0"/>
        <v>67.11238459089462</v>
      </c>
      <c r="E31" s="66">
        <v>2.9</v>
      </c>
      <c r="F31" s="110">
        <f t="shared" si="1"/>
        <v>-0.7919999999999998</v>
      </c>
      <c r="G31" s="72">
        <v>25.83</v>
      </c>
      <c r="H31" s="73">
        <v>63.7</v>
      </c>
      <c r="I31" s="101">
        <f t="shared" si="2"/>
        <v>-37.870000000000005</v>
      </c>
      <c r="J31" s="167">
        <f t="shared" si="3"/>
        <v>122.53320683111953</v>
      </c>
      <c r="K31" s="73">
        <f t="shared" si="4"/>
        <v>219.65517241379314</v>
      </c>
      <c r="L31" s="101">
        <f t="shared" si="5"/>
        <v>-97.12196558267361</v>
      </c>
    </row>
    <row r="32" spans="1:12" s="258" customFormat="1" ht="15">
      <c r="A32" s="229" t="s">
        <v>24</v>
      </c>
      <c r="B32" s="235">
        <v>2.259</v>
      </c>
      <c r="C32" s="166">
        <v>1.4</v>
      </c>
      <c r="D32" s="66">
        <f t="shared" si="0"/>
        <v>61.9743249225321</v>
      </c>
      <c r="E32" s="66">
        <v>2.7</v>
      </c>
      <c r="F32" s="110">
        <f t="shared" si="1"/>
        <v>-1.3000000000000003</v>
      </c>
      <c r="G32" s="72">
        <v>38</v>
      </c>
      <c r="H32" s="73">
        <v>52.8</v>
      </c>
      <c r="I32" s="101">
        <f t="shared" si="2"/>
        <v>-14.799999999999997</v>
      </c>
      <c r="J32" s="167">
        <f t="shared" si="3"/>
        <v>271.42857142857144</v>
      </c>
      <c r="K32" s="73">
        <f t="shared" si="4"/>
        <v>195.55555555555554</v>
      </c>
      <c r="L32" s="101">
        <f t="shared" si="5"/>
        <v>75.8730158730159</v>
      </c>
    </row>
    <row r="33" spans="1:12" s="258" customFormat="1" ht="15">
      <c r="A33" s="229" t="s">
        <v>25</v>
      </c>
      <c r="B33" s="235">
        <v>4.018</v>
      </c>
      <c r="C33" s="166">
        <v>3.45</v>
      </c>
      <c r="D33" s="66">
        <f t="shared" si="0"/>
        <v>85.8636137381782</v>
      </c>
      <c r="E33" s="66">
        <v>3.9</v>
      </c>
      <c r="F33" s="110">
        <f t="shared" si="1"/>
        <v>-0.44999999999999973</v>
      </c>
      <c r="G33" s="72">
        <v>62.445</v>
      </c>
      <c r="H33" s="73">
        <v>73.2</v>
      </c>
      <c r="I33" s="101">
        <f t="shared" si="2"/>
        <v>-10.755000000000003</v>
      </c>
      <c r="J33" s="167">
        <f t="shared" si="3"/>
        <v>180.99999999999997</v>
      </c>
      <c r="K33" s="73">
        <f t="shared" si="4"/>
        <v>187.6923076923077</v>
      </c>
      <c r="L33" s="101">
        <f>J33-K33</f>
        <v>-6.692307692307736</v>
      </c>
    </row>
    <row r="34" spans="1:12" s="258" customFormat="1" ht="15" hidden="1">
      <c r="A34" s="229" t="s">
        <v>26</v>
      </c>
      <c r="B34" s="235">
        <v>0.004</v>
      </c>
      <c r="C34" s="166"/>
      <c r="D34" s="66">
        <f t="shared" si="0"/>
        <v>0</v>
      </c>
      <c r="E34" s="66"/>
      <c r="F34" s="110">
        <f t="shared" si="1"/>
        <v>0</v>
      </c>
      <c r="G34" s="72"/>
      <c r="H34" s="73"/>
      <c r="I34" s="101">
        <f t="shared" si="2"/>
        <v>0</v>
      </c>
      <c r="J34" s="167">
        <f t="shared" si="3"/>
      </c>
      <c r="K34" s="73">
        <f t="shared" si="4"/>
      </c>
      <c r="L34" s="101" t="e">
        <f>J34-K34</f>
        <v>#VALUE!</v>
      </c>
    </row>
    <row r="35" spans="1:12" s="258" customFormat="1" ht="15">
      <c r="A35" s="229" t="s">
        <v>27</v>
      </c>
      <c r="B35" s="235">
        <v>4.253</v>
      </c>
      <c r="C35" s="166">
        <v>1.916</v>
      </c>
      <c r="D35" s="66">
        <f t="shared" si="0"/>
        <v>45.05055255114036</v>
      </c>
      <c r="E35" s="66">
        <v>5.2</v>
      </c>
      <c r="F35" s="110">
        <f t="shared" si="1"/>
        <v>-3.2840000000000003</v>
      </c>
      <c r="G35" s="72">
        <v>35.658</v>
      </c>
      <c r="H35" s="73">
        <v>145.6</v>
      </c>
      <c r="I35" s="101">
        <f t="shared" si="2"/>
        <v>-109.942</v>
      </c>
      <c r="J35" s="167">
        <f t="shared" si="3"/>
        <v>186.10647181628394</v>
      </c>
      <c r="K35" s="73">
        <f t="shared" si="4"/>
        <v>279.99999999999994</v>
      </c>
      <c r="L35" s="101">
        <f>J35-K35</f>
        <v>-93.893528183716</v>
      </c>
    </row>
    <row r="36" spans="1:12" s="258" customFormat="1" ht="15">
      <c r="A36" s="229" t="s">
        <v>28</v>
      </c>
      <c r="B36" s="235">
        <v>1.4289999999999998</v>
      </c>
      <c r="C36" s="166">
        <v>1</v>
      </c>
      <c r="D36" s="66">
        <f t="shared" si="0"/>
        <v>69.97900629811058</v>
      </c>
      <c r="E36" s="66">
        <v>1.4</v>
      </c>
      <c r="F36" s="110">
        <f t="shared" si="1"/>
        <v>-0.3999999999999999</v>
      </c>
      <c r="G36" s="72">
        <v>29.7</v>
      </c>
      <c r="H36" s="73">
        <v>37.2</v>
      </c>
      <c r="I36" s="101">
        <f t="shared" si="2"/>
        <v>-7.5000000000000036</v>
      </c>
      <c r="J36" s="167">
        <f t="shared" si="3"/>
        <v>297</v>
      </c>
      <c r="K36" s="73">
        <f t="shared" si="4"/>
        <v>265.7142857142858</v>
      </c>
      <c r="L36" s="101">
        <f>J36-K36</f>
        <v>31.28571428571422</v>
      </c>
    </row>
    <row r="37" spans="1:12" s="44" customFormat="1" ht="15.75">
      <c r="A37" s="228" t="s">
        <v>93</v>
      </c>
      <c r="B37" s="234">
        <v>21.735</v>
      </c>
      <c r="C37" s="165">
        <f>SUM(C38:C45)</f>
        <v>18.59</v>
      </c>
      <c r="D37" s="65">
        <f t="shared" si="0"/>
        <v>85.53025074764206</v>
      </c>
      <c r="E37" s="65">
        <v>22.968999999999998</v>
      </c>
      <c r="F37" s="109">
        <f t="shared" si="1"/>
        <v>-4.378999999999998</v>
      </c>
      <c r="G37" s="172">
        <f>SUM(G38:G45)</f>
        <v>472.59000000000003</v>
      </c>
      <c r="H37" s="65">
        <v>637.9449899999998</v>
      </c>
      <c r="I37" s="67">
        <f>G37-H37</f>
        <v>-165.35498999999982</v>
      </c>
      <c r="J37" s="170">
        <f t="shared" si="3"/>
        <v>254.2173211403981</v>
      </c>
      <c r="K37" s="39">
        <f t="shared" si="4"/>
        <v>277.74173451173317</v>
      </c>
      <c r="L37" s="67">
        <f>J37-K37</f>
        <v>-23.524413371335072</v>
      </c>
    </row>
    <row r="38" spans="1:12" s="258" customFormat="1" ht="15">
      <c r="A38" s="229" t="s">
        <v>63</v>
      </c>
      <c r="B38" s="235">
        <v>0.074</v>
      </c>
      <c r="C38" s="166">
        <v>0.06</v>
      </c>
      <c r="D38" s="66">
        <f t="shared" si="0"/>
        <v>81.08108108108108</v>
      </c>
      <c r="E38" s="66">
        <v>0.1</v>
      </c>
      <c r="F38" s="211">
        <f t="shared" si="1"/>
        <v>-0.04000000000000001</v>
      </c>
      <c r="G38" s="94">
        <v>0.77</v>
      </c>
      <c r="H38" s="66">
        <v>1.235</v>
      </c>
      <c r="I38" s="95">
        <f t="shared" si="2"/>
        <v>-0.4650000000000001</v>
      </c>
      <c r="J38" s="167">
        <f t="shared" si="3"/>
        <v>128.33333333333334</v>
      </c>
      <c r="K38" s="73">
        <f t="shared" si="4"/>
        <v>123.5</v>
      </c>
      <c r="L38" s="95">
        <f aca="true" t="shared" si="6" ref="L38:L101">J38-K38</f>
        <v>4.833333333333343</v>
      </c>
    </row>
    <row r="39" spans="1:12" s="258" customFormat="1" ht="15">
      <c r="A39" s="229" t="s">
        <v>67</v>
      </c>
      <c r="B39" s="235">
        <v>0.14899999999999933</v>
      </c>
      <c r="C39" s="166">
        <v>0.14899999999999933</v>
      </c>
      <c r="D39" s="66">
        <f t="shared" si="0"/>
        <v>100</v>
      </c>
      <c r="E39" s="66">
        <v>0.141</v>
      </c>
      <c r="F39" s="211">
        <f t="shared" si="1"/>
        <v>0.007999999999999341</v>
      </c>
      <c r="G39" s="94">
        <v>4.52</v>
      </c>
      <c r="H39" s="66">
        <v>2.46</v>
      </c>
      <c r="I39" s="95">
        <f t="shared" si="2"/>
        <v>2.0599999999999996</v>
      </c>
      <c r="J39" s="167">
        <f t="shared" si="3"/>
        <v>303.3557046979879</v>
      </c>
      <c r="K39" s="73">
        <f t="shared" si="4"/>
        <v>174.468085106383</v>
      </c>
      <c r="L39" s="95">
        <f t="shared" si="6"/>
        <v>128.8876195916049</v>
      </c>
    </row>
    <row r="40" spans="1:12" s="47" customFormat="1" ht="15">
      <c r="A40" s="230" t="s">
        <v>101</v>
      </c>
      <c r="B40" s="236">
        <v>0.643</v>
      </c>
      <c r="C40" s="168">
        <v>0.6</v>
      </c>
      <c r="D40" s="97">
        <f t="shared" si="0"/>
        <v>93.31259720062208</v>
      </c>
      <c r="E40" s="97">
        <v>0.5630000000000001</v>
      </c>
      <c r="F40" s="212">
        <f>C40-E40</f>
        <v>0.03699999999999992</v>
      </c>
      <c r="G40" s="173">
        <v>7.4</v>
      </c>
      <c r="H40" s="97">
        <v>24.9</v>
      </c>
      <c r="I40" s="98">
        <f>G40-H40</f>
        <v>-17.5</v>
      </c>
      <c r="J40" s="167">
        <f t="shared" si="3"/>
        <v>123.33333333333334</v>
      </c>
      <c r="K40" s="73">
        <f t="shared" si="4"/>
        <v>442.2735346358792</v>
      </c>
      <c r="L40" s="98">
        <f>J40-K40</f>
        <v>-318.9402013025458</v>
      </c>
    </row>
    <row r="41" spans="1:12" s="258" customFormat="1" ht="15">
      <c r="A41" s="229" t="s">
        <v>30</v>
      </c>
      <c r="B41" s="235">
        <v>4.848</v>
      </c>
      <c r="C41" s="166">
        <v>4.848</v>
      </c>
      <c r="D41" s="66">
        <f t="shared" si="0"/>
        <v>100</v>
      </c>
      <c r="E41" s="66">
        <v>5.311</v>
      </c>
      <c r="F41" s="211">
        <f t="shared" si="1"/>
        <v>-0.4630000000000001</v>
      </c>
      <c r="G41" s="94">
        <v>101.2</v>
      </c>
      <c r="H41" s="66">
        <v>113.9</v>
      </c>
      <c r="I41" s="95">
        <f t="shared" si="2"/>
        <v>-12.700000000000003</v>
      </c>
      <c r="J41" s="167">
        <f t="shared" si="3"/>
        <v>208.74587458745876</v>
      </c>
      <c r="K41" s="73">
        <f t="shared" si="4"/>
        <v>214.46055356806627</v>
      </c>
      <c r="L41" s="95">
        <f t="shared" si="6"/>
        <v>-5.714678980607516</v>
      </c>
    </row>
    <row r="42" spans="1:12" s="258" customFormat="1" ht="15">
      <c r="A42" s="229" t="s">
        <v>31</v>
      </c>
      <c r="B42" s="235">
        <v>8.889000000000001</v>
      </c>
      <c r="C42" s="166">
        <v>5.8</v>
      </c>
      <c r="D42" s="66">
        <f t="shared" si="0"/>
        <v>65.24918438519518</v>
      </c>
      <c r="E42" s="66">
        <v>9.610999999999999</v>
      </c>
      <c r="F42" s="110">
        <f t="shared" si="1"/>
        <v>-3.810999999999999</v>
      </c>
      <c r="G42" s="72">
        <v>174</v>
      </c>
      <c r="H42" s="73">
        <v>337.2499899999999</v>
      </c>
      <c r="I42" s="101">
        <f>G42-H42</f>
        <v>-163.2499899999999</v>
      </c>
      <c r="J42" s="167">
        <f t="shared" si="3"/>
        <v>300</v>
      </c>
      <c r="K42" s="73">
        <f t="shared" si="4"/>
        <v>350.9</v>
      </c>
      <c r="L42" s="101">
        <f t="shared" si="6"/>
        <v>-50.89999999999998</v>
      </c>
    </row>
    <row r="43" spans="1:12" s="258" customFormat="1" ht="15">
      <c r="A43" s="229" t="s">
        <v>32</v>
      </c>
      <c r="B43" s="235">
        <v>1.631</v>
      </c>
      <c r="C43" s="166">
        <v>1.631</v>
      </c>
      <c r="D43" s="66">
        <f t="shared" si="0"/>
        <v>100</v>
      </c>
      <c r="E43" s="66">
        <v>2.1879999999999997</v>
      </c>
      <c r="F43" s="110">
        <f t="shared" si="1"/>
        <v>-0.5569999999999997</v>
      </c>
      <c r="G43" s="72">
        <v>30.3</v>
      </c>
      <c r="H43" s="73">
        <v>45.3</v>
      </c>
      <c r="I43" s="101">
        <f t="shared" si="2"/>
        <v>-14.999999999999996</v>
      </c>
      <c r="J43" s="167">
        <f t="shared" si="3"/>
        <v>185.77559779276515</v>
      </c>
      <c r="K43" s="73">
        <f t="shared" si="4"/>
        <v>207.0383912248629</v>
      </c>
      <c r="L43" s="101">
        <f t="shared" si="6"/>
        <v>-21.262793432097737</v>
      </c>
    </row>
    <row r="44" spans="1:12" s="258" customFormat="1" ht="15">
      <c r="A44" s="229" t="s">
        <v>33</v>
      </c>
      <c r="B44" s="235">
        <v>5.502000000000001</v>
      </c>
      <c r="C44" s="166">
        <v>5.502000000000001</v>
      </c>
      <c r="D44" s="66">
        <f t="shared" si="0"/>
        <v>100</v>
      </c>
      <c r="E44" s="66">
        <v>5.055</v>
      </c>
      <c r="F44" s="110">
        <f t="shared" si="1"/>
        <v>0.44700000000000095</v>
      </c>
      <c r="G44" s="72">
        <v>154.4</v>
      </c>
      <c r="H44" s="73">
        <v>112.9</v>
      </c>
      <c r="I44" s="101">
        <f t="shared" si="2"/>
        <v>41.5</v>
      </c>
      <c r="J44" s="167">
        <f t="shared" si="3"/>
        <v>280.62522719011264</v>
      </c>
      <c r="K44" s="73">
        <f t="shared" si="4"/>
        <v>223.3432245301682</v>
      </c>
      <c r="L44" s="101">
        <f t="shared" si="6"/>
        <v>57.28200265994445</v>
      </c>
    </row>
    <row r="45" spans="1:12" s="258" customFormat="1" ht="15" hidden="1">
      <c r="A45" s="229" t="s">
        <v>102</v>
      </c>
      <c r="B45" s="235">
        <v>0</v>
      </c>
      <c r="C45" s="166"/>
      <c r="D45" s="66" t="e">
        <f t="shared" si="0"/>
        <v>#DIV/0!</v>
      </c>
      <c r="E45" s="66"/>
      <c r="F45" s="110">
        <f t="shared" si="1"/>
        <v>0</v>
      </c>
      <c r="G45" s="72"/>
      <c r="H45" s="73"/>
      <c r="I45" s="101"/>
      <c r="J45" s="167">
        <f t="shared" si="3"/>
      </c>
      <c r="K45" s="73">
        <f t="shared" si="4"/>
      </c>
      <c r="L45" s="101" t="e">
        <f>J45-K45</f>
        <v>#VALUE!</v>
      </c>
    </row>
    <row r="46" spans="1:12" s="44" customFormat="1" ht="15.75">
      <c r="A46" s="228" t="s">
        <v>98</v>
      </c>
      <c r="B46" s="234">
        <v>13.73</v>
      </c>
      <c r="C46" s="169">
        <f>SUM(C47:C53)</f>
        <v>11.122</v>
      </c>
      <c r="D46" s="39">
        <f t="shared" si="0"/>
        <v>81.00509832483613</v>
      </c>
      <c r="E46" s="99">
        <v>19.986</v>
      </c>
      <c r="F46" s="109">
        <f t="shared" si="1"/>
        <v>-8.864</v>
      </c>
      <c r="G46" s="174">
        <f>SUM(G47:G53)</f>
        <v>228.1422</v>
      </c>
      <c r="H46" s="99">
        <v>488.377</v>
      </c>
      <c r="I46" s="67">
        <f>G46-H46</f>
        <v>-260.2348</v>
      </c>
      <c r="J46" s="170">
        <f t="shared" si="3"/>
        <v>205.12695558352814</v>
      </c>
      <c r="K46" s="39">
        <f t="shared" si="4"/>
        <v>244.35955168618034</v>
      </c>
      <c r="L46" s="100">
        <f t="shared" si="6"/>
        <v>-39.232596102652195</v>
      </c>
    </row>
    <row r="47" spans="1:12" s="258" customFormat="1" ht="15">
      <c r="A47" s="229" t="s">
        <v>64</v>
      </c>
      <c r="B47" s="235">
        <v>0.28400000000000003</v>
      </c>
      <c r="C47" s="166">
        <v>0.28400000000000003</v>
      </c>
      <c r="D47" s="66">
        <f aca="true" t="shared" si="7" ref="D47:D103">C47/B47*100</f>
        <v>100</v>
      </c>
      <c r="E47" s="66">
        <v>1.5</v>
      </c>
      <c r="F47" s="211">
        <f t="shared" si="1"/>
        <v>-1.216</v>
      </c>
      <c r="G47" s="94">
        <v>5.055199999999999</v>
      </c>
      <c r="H47" s="66">
        <v>29.3</v>
      </c>
      <c r="I47" s="95">
        <f t="shared" si="2"/>
        <v>-24.2448</v>
      </c>
      <c r="J47" s="167">
        <f t="shared" si="3"/>
        <v>177.99999999999997</v>
      </c>
      <c r="K47" s="73">
        <f t="shared" si="4"/>
        <v>195.33333333333334</v>
      </c>
      <c r="L47" s="101">
        <f t="shared" si="6"/>
        <v>-17.33333333333337</v>
      </c>
    </row>
    <row r="48" spans="1:12" s="258" customFormat="1" ht="15">
      <c r="A48" s="229" t="s">
        <v>65</v>
      </c>
      <c r="B48" s="235">
        <v>1.317</v>
      </c>
      <c r="C48" s="166">
        <v>0.6</v>
      </c>
      <c r="D48" s="66">
        <f t="shared" si="7"/>
        <v>45.558086560364465</v>
      </c>
      <c r="E48" s="66">
        <v>2.766</v>
      </c>
      <c r="F48" s="211">
        <f t="shared" si="1"/>
        <v>-2.166</v>
      </c>
      <c r="G48" s="94">
        <v>18</v>
      </c>
      <c r="H48" s="66">
        <v>69.15</v>
      </c>
      <c r="I48" s="95">
        <f t="shared" si="2"/>
        <v>-51.150000000000006</v>
      </c>
      <c r="J48" s="167">
        <f t="shared" si="3"/>
        <v>300</v>
      </c>
      <c r="K48" s="73">
        <f t="shared" si="4"/>
        <v>250.00000000000003</v>
      </c>
      <c r="L48" s="101">
        <f t="shared" si="6"/>
        <v>49.99999999999997</v>
      </c>
    </row>
    <row r="49" spans="1:12" s="258" customFormat="1" ht="15">
      <c r="A49" s="229" t="s">
        <v>66</v>
      </c>
      <c r="B49" s="235">
        <v>3.097</v>
      </c>
      <c r="C49" s="166">
        <v>3.097</v>
      </c>
      <c r="D49" s="66">
        <f t="shared" si="7"/>
        <v>100</v>
      </c>
      <c r="E49" s="66">
        <v>3.269</v>
      </c>
      <c r="F49" s="211">
        <f t="shared" si="1"/>
        <v>-0.17200000000000015</v>
      </c>
      <c r="G49" s="94">
        <v>60.4</v>
      </c>
      <c r="H49" s="66">
        <v>91.9</v>
      </c>
      <c r="I49" s="95">
        <f>G49-H49</f>
        <v>-31.500000000000007</v>
      </c>
      <c r="J49" s="167">
        <f t="shared" si="3"/>
        <v>195.02744591540198</v>
      </c>
      <c r="K49" s="73">
        <f t="shared" si="4"/>
        <v>281.12572652187214</v>
      </c>
      <c r="L49" s="101">
        <f t="shared" si="6"/>
        <v>-86.09828060647015</v>
      </c>
    </row>
    <row r="50" spans="1:12" s="258" customFormat="1" ht="15">
      <c r="A50" s="229" t="s">
        <v>29</v>
      </c>
      <c r="B50" s="235">
        <v>2.412</v>
      </c>
      <c r="C50" s="166">
        <v>2.065</v>
      </c>
      <c r="D50" s="66">
        <f t="shared" si="7"/>
        <v>85.61359867330016</v>
      </c>
      <c r="E50" s="66">
        <v>3.7</v>
      </c>
      <c r="F50" s="211">
        <f t="shared" si="1"/>
        <v>-1.6350000000000002</v>
      </c>
      <c r="G50" s="94">
        <v>30.251</v>
      </c>
      <c r="H50" s="66">
        <v>75</v>
      </c>
      <c r="I50" s="95">
        <f>G50-H50</f>
        <v>-44.748999999999995</v>
      </c>
      <c r="J50" s="167">
        <f t="shared" si="3"/>
        <v>146.49394673123487</v>
      </c>
      <c r="K50" s="73">
        <f t="shared" si="4"/>
        <v>202.7027027027027</v>
      </c>
      <c r="L50" s="101">
        <f t="shared" si="6"/>
        <v>-56.20875597146784</v>
      </c>
    </row>
    <row r="51" spans="1:12" s="258" customFormat="1" ht="15">
      <c r="A51" s="229" t="s">
        <v>68</v>
      </c>
      <c r="B51" s="235">
        <v>1.359</v>
      </c>
      <c r="C51" s="166">
        <v>1.359</v>
      </c>
      <c r="D51" s="66">
        <f t="shared" si="7"/>
        <v>100</v>
      </c>
      <c r="E51" s="66">
        <v>2.826</v>
      </c>
      <c r="F51" s="211">
        <f t="shared" si="1"/>
        <v>-1.467</v>
      </c>
      <c r="G51" s="94">
        <v>29.4</v>
      </c>
      <c r="H51" s="66">
        <v>68.8</v>
      </c>
      <c r="I51" s="95">
        <f>G51-H51</f>
        <v>-39.4</v>
      </c>
      <c r="J51" s="167">
        <f t="shared" si="3"/>
        <v>216.33554083885207</v>
      </c>
      <c r="K51" s="73">
        <f t="shared" si="4"/>
        <v>243.45364472753005</v>
      </c>
      <c r="L51" s="101">
        <f t="shared" si="6"/>
        <v>-27.11810388867798</v>
      </c>
    </row>
    <row r="52" spans="1:12" s="258" customFormat="1" ht="15">
      <c r="A52" s="229" t="s">
        <v>69</v>
      </c>
      <c r="B52" s="235">
        <v>0.652</v>
      </c>
      <c r="C52" s="166">
        <v>0.517</v>
      </c>
      <c r="D52" s="66">
        <f t="shared" si="7"/>
        <v>79.29447852760735</v>
      </c>
      <c r="E52" s="66">
        <v>0.455</v>
      </c>
      <c r="F52" s="211">
        <f t="shared" si="1"/>
        <v>0.062</v>
      </c>
      <c r="G52" s="94">
        <v>4.136</v>
      </c>
      <c r="H52" s="66">
        <v>9.7643</v>
      </c>
      <c r="I52" s="95">
        <f>G52-H52</f>
        <v>-5.6283</v>
      </c>
      <c r="J52" s="167">
        <f t="shared" si="3"/>
        <v>80</v>
      </c>
      <c r="K52" s="73">
        <f t="shared" si="4"/>
        <v>214.60000000000002</v>
      </c>
      <c r="L52" s="101">
        <f t="shared" si="6"/>
        <v>-134.60000000000002</v>
      </c>
    </row>
    <row r="53" spans="1:12" s="258" customFormat="1" ht="15">
      <c r="A53" s="229" t="s">
        <v>95</v>
      </c>
      <c r="B53" s="235">
        <v>4.609999999999999</v>
      </c>
      <c r="C53" s="166">
        <v>3.2</v>
      </c>
      <c r="D53" s="66">
        <f t="shared" si="7"/>
        <v>69.41431670281997</v>
      </c>
      <c r="E53" s="104">
        <v>5.47</v>
      </c>
      <c r="F53" s="211">
        <f t="shared" si="1"/>
        <v>-2.2699999999999996</v>
      </c>
      <c r="G53" s="94">
        <v>80.9</v>
      </c>
      <c r="H53" s="66">
        <v>144.46269999999998</v>
      </c>
      <c r="I53" s="95">
        <f>G53-H53</f>
        <v>-63.56269999999998</v>
      </c>
      <c r="J53" s="167">
        <f t="shared" si="3"/>
        <v>252.8125</v>
      </c>
      <c r="K53" s="73">
        <f t="shared" si="4"/>
        <v>264.09999999999997</v>
      </c>
      <c r="L53" s="101">
        <f>J53-K53</f>
        <v>-11.287499999999966</v>
      </c>
    </row>
    <row r="54" spans="1:12" s="44" customFormat="1" ht="15.75">
      <c r="A54" s="231" t="s">
        <v>34</v>
      </c>
      <c r="B54" s="234">
        <v>56.541000000000004</v>
      </c>
      <c r="C54" s="170">
        <f>SUM(C55:C68)</f>
        <v>50.524</v>
      </c>
      <c r="D54" s="65">
        <f t="shared" si="7"/>
        <v>89.35816487150916</v>
      </c>
      <c r="E54" s="39">
        <v>61.67369999999999</v>
      </c>
      <c r="F54" s="109">
        <f t="shared" si="1"/>
        <v>-11.149699999999989</v>
      </c>
      <c r="G54" s="42">
        <f>SUM(G55:G68)</f>
        <v>1163.154</v>
      </c>
      <c r="H54" s="39">
        <v>1159.3</v>
      </c>
      <c r="I54" s="130">
        <f>SUM(I55:I68)</f>
        <v>3.8539999999999672</v>
      </c>
      <c r="J54" s="170">
        <f t="shared" si="3"/>
        <v>230.21811416356582</v>
      </c>
      <c r="K54" s="39">
        <f t="shared" si="4"/>
        <v>187.97315549415717</v>
      </c>
      <c r="L54" s="130">
        <f t="shared" si="6"/>
        <v>42.244958669408646</v>
      </c>
    </row>
    <row r="55" spans="1:12" s="258" customFormat="1" ht="15">
      <c r="A55" s="232" t="s">
        <v>70</v>
      </c>
      <c r="B55" s="235">
        <v>2.693</v>
      </c>
      <c r="C55" s="167">
        <v>2.693</v>
      </c>
      <c r="D55" s="66">
        <f t="shared" si="7"/>
        <v>100</v>
      </c>
      <c r="E55" s="73">
        <v>3.477</v>
      </c>
      <c r="F55" s="110">
        <f t="shared" si="1"/>
        <v>-0.7839999999999998</v>
      </c>
      <c r="G55" s="72">
        <v>40.6</v>
      </c>
      <c r="H55" s="73">
        <v>41.9</v>
      </c>
      <c r="I55" s="128">
        <f t="shared" si="2"/>
        <v>-1.2999999999999972</v>
      </c>
      <c r="J55" s="167">
        <f t="shared" si="3"/>
        <v>150.7612328258448</v>
      </c>
      <c r="K55" s="73">
        <f t="shared" si="4"/>
        <v>120.50618349151569</v>
      </c>
      <c r="L55" s="128">
        <f t="shared" si="6"/>
        <v>30.2550493343291</v>
      </c>
    </row>
    <row r="56" spans="1:12" s="258" customFormat="1" ht="15">
      <c r="A56" s="232" t="s">
        <v>71</v>
      </c>
      <c r="B56" s="235">
        <v>2.057</v>
      </c>
      <c r="C56" s="167">
        <v>2.057</v>
      </c>
      <c r="D56" s="66">
        <f t="shared" si="7"/>
        <v>100</v>
      </c>
      <c r="E56" s="73">
        <v>2.296</v>
      </c>
      <c r="F56" s="110">
        <f t="shared" si="1"/>
        <v>-0.23899999999999988</v>
      </c>
      <c r="G56" s="72">
        <v>29.5</v>
      </c>
      <c r="H56" s="73">
        <v>39.1</v>
      </c>
      <c r="I56" s="128">
        <f t="shared" si="2"/>
        <v>-9.600000000000001</v>
      </c>
      <c r="J56" s="167">
        <f t="shared" si="3"/>
        <v>143.4127369956247</v>
      </c>
      <c r="K56" s="73">
        <f t="shared" si="4"/>
        <v>170.29616724738676</v>
      </c>
      <c r="L56" s="128">
        <f t="shared" si="6"/>
        <v>-26.883430251762064</v>
      </c>
    </row>
    <row r="57" spans="1:12" s="258" customFormat="1" ht="15">
      <c r="A57" s="232" t="s">
        <v>72</v>
      </c>
      <c r="B57" s="235">
        <v>0.684</v>
      </c>
      <c r="C57" s="167">
        <v>0.684</v>
      </c>
      <c r="D57" s="66">
        <f t="shared" si="7"/>
        <v>100</v>
      </c>
      <c r="E57" s="73">
        <v>1.6777</v>
      </c>
      <c r="F57" s="110">
        <f t="shared" si="1"/>
        <v>-0.9936999999999999</v>
      </c>
      <c r="G57" s="72">
        <v>17.5</v>
      </c>
      <c r="H57" s="73">
        <v>25.5</v>
      </c>
      <c r="I57" s="128">
        <f t="shared" si="2"/>
        <v>-8</v>
      </c>
      <c r="J57" s="167">
        <f t="shared" si="3"/>
        <v>255.84795321637426</v>
      </c>
      <c r="K57" s="73">
        <f t="shared" si="4"/>
        <v>151.99380103713418</v>
      </c>
      <c r="L57" s="128">
        <f t="shared" si="6"/>
        <v>103.85415217924009</v>
      </c>
    </row>
    <row r="58" spans="1:12" s="258" customFormat="1" ht="15">
      <c r="A58" s="232" t="s">
        <v>73</v>
      </c>
      <c r="B58" s="235">
        <v>6.210999999999999</v>
      </c>
      <c r="C58" s="167">
        <v>6.210999999999999</v>
      </c>
      <c r="D58" s="66">
        <f t="shared" si="7"/>
        <v>100</v>
      </c>
      <c r="E58" s="73">
        <v>7.992</v>
      </c>
      <c r="F58" s="110">
        <f t="shared" si="1"/>
        <v>-1.7810000000000006</v>
      </c>
      <c r="G58" s="72">
        <v>142</v>
      </c>
      <c r="H58" s="73">
        <v>135.1</v>
      </c>
      <c r="I58" s="128">
        <f t="shared" si="2"/>
        <v>6.900000000000006</v>
      </c>
      <c r="J58" s="167">
        <f t="shared" si="3"/>
        <v>228.62663017227501</v>
      </c>
      <c r="K58" s="73">
        <f t="shared" si="4"/>
        <v>169.04404404404403</v>
      </c>
      <c r="L58" s="128">
        <f t="shared" si="6"/>
        <v>59.582586128230986</v>
      </c>
    </row>
    <row r="59" spans="1:12" s="258" customFormat="1" ht="15">
      <c r="A59" s="232" t="s">
        <v>74</v>
      </c>
      <c r="B59" s="235">
        <v>6.736</v>
      </c>
      <c r="C59" s="167">
        <v>4.632</v>
      </c>
      <c r="D59" s="66">
        <f t="shared" si="7"/>
        <v>68.76484560570071</v>
      </c>
      <c r="E59" s="73">
        <v>2.9</v>
      </c>
      <c r="F59" s="110">
        <f t="shared" si="1"/>
        <v>1.7319999999999998</v>
      </c>
      <c r="G59" s="72">
        <v>81.247</v>
      </c>
      <c r="H59" s="73">
        <v>40</v>
      </c>
      <c r="I59" s="128">
        <f t="shared" si="2"/>
        <v>41.247</v>
      </c>
      <c r="J59" s="167">
        <f t="shared" si="3"/>
        <v>175.40371329879105</v>
      </c>
      <c r="K59" s="73">
        <f t="shared" si="4"/>
        <v>137.93103448275863</v>
      </c>
      <c r="L59" s="128">
        <f t="shared" si="6"/>
        <v>37.47267881603241</v>
      </c>
    </row>
    <row r="60" spans="1:12" s="258" customFormat="1" ht="15">
      <c r="A60" s="232" t="s">
        <v>35</v>
      </c>
      <c r="B60" s="235">
        <v>7.199999999999999</v>
      </c>
      <c r="C60" s="167">
        <v>6.3</v>
      </c>
      <c r="D60" s="66">
        <f t="shared" si="7"/>
        <v>87.50000000000001</v>
      </c>
      <c r="E60" s="73">
        <v>9.249</v>
      </c>
      <c r="F60" s="110">
        <f t="shared" si="1"/>
        <v>-2.9490000000000007</v>
      </c>
      <c r="G60" s="72">
        <v>142.5</v>
      </c>
      <c r="H60" s="73">
        <v>167.9</v>
      </c>
      <c r="I60" s="128">
        <f t="shared" si="2"/>
        <v>-25.400000000000006</v>
      </c>
      <c r="J60" s="167">
        <f t="shared" si="3"/>
        <v>226.1904761904762</v>
      </c>
      <c r="K60" s="73">
        <f t="shared" si="4"/>
        <v>181.53313871769922</v>
      </c>
      <c r="L60" s="128">
        <f t="shared" si="6"/>
        <v>44.65733747277699</v>
      </c>
    </row>
    <row r="61" spans="1:12" s="258" customFormat="1" ht="15">
      <c r="A61" s="232" t="s">
        <v>94</v>
      </c>
      <c r="B61" s="235">
        <v>4.039</v>
      </c>
      <c r="C61" s="167">
        <v>2.745</v>
      </c>
      <c r="D61" s="66">
        <f>C61/B61*100</f>
        <v>67.96236692250558</v>
      </c>
      <c r="E61" s="73">
        <v>3.5</v>
      </c>
      <c r="F61" s="110">
        <f>C61-E61</f>
        <v>-0.7549999999999999</v>
      </c>
      <c r="G61" s="72">
        <v>35.343</v>
      </c>
      <c r="H61" s="73">
        <v>44.5</v>
      </c>
      <c r="I61" s="128">
        <f>G61-H61</f>
        <v>-9.156999999999996</v>
      </c>
      <c r="J61" s="167">
        <f t="shared" si="3"/>
        <v>128.75409836065575</v>
      </c>
      <c r="K61" s="73">
        <f t="shared" si="4"/>
        <v>127.14285714285714</v>
      </c>
      <c r="L61" s="128">
        <f>J61-K61</f>
        <v>1.6112412177986073</v>
      </c>
    </row>
    <row r="62" spans="1:12" s="258" customFormat="1" ht="15">
      <c r="A62" s="232" t="s">
        <v>36</v>
      </c>
      <c r="B62" s="235">
        <v>1.738</v>
      </c>
      <c r="C62" s="167">
        <v>1.4</v>
      </c>
      <c r="D62" s="66">
        <f t="shared" si="7"/>
        <v>80.55235903337169</v>
      </c>
      <c r="E62" s="73">
        <v>1.5</v>
      </c>
      <c r="F62" s="110">
        <f t="shared" si="1"/>
        <v>-0.10000000000000009</v>
      </c>
      <c r="G62" s="72">
        <v>34.8</v>
      </c>
      <c r="H62" s="73">
        <v>26</v>
      </c>
      <c r="I62" s="128">
        <f t="shared" si="2"/>
        <v>8.799999999999997</v>
      </c>
      <c r="J62" s="167">
        <f t="shared" si="3"/>
        <v>248.57142857142858</v>
      </c>
      <c r="K62" s="73">
        <f t="shared" si="4"/>
        <v>173.33333333333331</v>
      </c>
      <c r="L62" s="128">
        <f t="shared" si="6"/>
        <v>75.23809523809527</v>
      </c>
    </row>
    <row r="63" spans="1:12" s="258" customFormat="1" ht="15">
      <c r="A63" s="232" t="s">
        <v>75</v>
      </c>
      <c r="B63" s="235">
        <v>13.741</v>
      </c>
      <c r="C63" s="167">
        <v>13.5</v>
      </c>
      <c r="D63" s="66">
        <f t="shared" si="7"/>
        <v>98.24612473619096</v>
      </c>
      <c r="E63" s="73">
        <v>14.3</v>
      </c>
      <c r="F63" s="110">
        <f t="shared" si="1"/>
        <v>-0.8000000000000007</v>
      </c>
      <c r="G63" s="72">
        <v>373.7</v>
      </c>
      <c r="H63" s="73">
        <v>324.6</v>
      </c>
      <c r="I63" s="128">
        <f t="shared" si="2"/>
        <v>49.099999999999966</v>
      </c>
      <c r="J63" s="167">
        <f t="shared" si="3"/>
        <v>276.8148148148148</v>
      </c>
      <c r="K63" s="73">
        <f t="shared" si="4"/>
        <v>226.993006993007</v>
      </c>
      <c r="L63" s="128">
        <f t="shared" si="6"/>
        <v>49.821807821807795</v>
      </c>
    </row>
    <row r="64" spans="1:12" s="258" customFormat="1" ht="15">
      <c r="A64" s="232" t="s">
        <v>37</v>
      </c>
      <c r="B64" s="235">
        <v>1.37</v>
      </c>
      <c r="C64" s="167">
        <v>1.37</v>
      </c>
      <c r="D64" s="66">
        <f t="shared" si="7"/>
        <v>100</v>
      </c>
      <c r="E64" s="73">
        <v>1.5</v>
      </c>
      <c r="F64" s="110">
        <f t="shared" si="1"/>
        <v>-0.1299999999999999</v>
      </c>
      <c r="G64" s="72">
        <v>32.54</v>
      </c>
      <c r="H64" s="73">
        <v>34</v>
      </c>
      <c r="I64" s="128">
        <f t="shared" si="2"/>
        <v>-1.4600000000000009</v>
      </c>
      <c r="J64" s="167">
        <f t="shared" si="3"/>
        <v>237.51824817518244</v>
      </c>
      <c r="K64" s="73">
        <f t="shared" si="4"/>
        <v>226.66666666666669</v>
      </c>
      <c r="L64" s="128">
        <f t="shared" si="6"/>
        <v>10.85158150851575</v>
      </c>
    </row>
    <row r="65" spans="1:12" s="258" customFormat="1" ht="15">
      <c r="A65" s="232" t="s">
        <v>38</v>
      </c>
      <c r="B65" s="235">
        <v>3.194</v>
      </c>
      <c r="C65" s="167">
        <v>2.584</v>
      </c>
      <c r="D65" s="66">
        <f t="shared" si="7"/>
        <v>80.90169067000626</v>
      </c>
      <c r="E65" s="73">
        <v>4.4</v>
      </c>
      <c r="F65" s="110">
        <f t="shared" si="1"/>
        <v>-1.8160000000000003</v>
      </c>
      <c r="G65" s="72">
        <v>68.57</v>
      </c>
      <c r="H65" s="73">
        <v>69.4</v>
      </c>
      <c r="I65" s="128">
        <f t="shared" si="2"/>
        <v>-0.8300000000000125</v>
      </c>
      <c r="J65" s="167">
        <f t="shared" si="3"/>
        <v>265.36377708978324</v>
      </c>
      <c r="K65" s="73">
        <f t="shared" si="4"/>
        <v>157.72727272727275</v>
      </c>
      <c r="L65" s="128">
        <f t="shared" si="6"/>
        <v>107.6365043625105</v>
      </c>
    </row>
    <row r="66" spans="1:12" s="258" customFormat="1" ht="15">
      <c r="A66" s="229" t="s">
        <v>39</v>
      </c>
      <c r="B66" s="235">
        <v>4.1290000000000004</v>
      </c>
      <c r="C66" s="167">
        <v>3.96</v>
      </c>
      <c r="D66" s="66">
        <f t="shared" si="7"/>
        <v>95.90699927343181</v>
      </c>
      <c r="E66" s="73">
        <v>6.087</v>
      </c>
      <c r="F66" s="110">
        <f t="shared" si="1"/>
        <v>-2.127</v>
      </c>
      <c r="G66" s="72">
        <v>124.2</v>
      </c>
      <c r="H66" s="73">
        <v>164.7</v>
      </c>
      <c r="I66" s="128">
        <f t="shared" si="2"/>
        <v>-40.499999999999986</v>
      </c>
      <c r="J66" s="167">
        <f t="shared" si="3"/>
        <v>313.6363636363636</v>
      </c>
      <c r="K66" s="73">
        <f t="shared" si="4"/>
        <v>270.5766387382947</v>
      </c>
      <c r="L66" s="128">
        <f t="shared" si="6"/>
        <v>43.05972489806891</v>
      </c>
    </row>
    <row r="67" spans="1:12" s="258" customFormat="1" ht="15">
      <c r="A67" s="229" t="s">
        <v>40</v>
      </c>
      <c r="B67" s="235">
        <v>0.812</v>
      </c>
      <c r="C67" s="166">
        <v>0.812</v>
      </c>
      <c r="D67" s="66">
        <f t="shared" si="7"/>
        <v>100</v>
      </c>
      <c r="E67" s="66">
        <v>0.995</v>
      </c>
      <c r="F67" s="110">
        <f t="shared" si="1"/>
        <v>-0.18299999999999994</v>
      </c>
      <c r="G67" s="72">
        <v>17</v>
      </c>
      <c r="H67" s="73">
        <v>19</v>
      </c>
      <c r="I67" s="128">
        <f t="shared" si="2"/>
        <v>-2</v>
      </c>
      <c r="J67" s="167">
        <f t="shared" si="3"/>
        <v>209.35960591133005</v>
      </c>
      <c r="K67" s="73">
        <f t="shared" si="4"/>
        <v>190.95477386934675</v>
      </c>
      <c r="L67" s="128">
        <f t="shared" si="6"/>
        <v>18.404832041983298</v>
      </c>
    </row>
    <row r="68" spans="1:12" s="258" customFormat="1" ht="15">
      <c r="A68" s="232" t="s">
        <v>41</v>
      </c>
      <c r="B68" s="235">
        <v>1.7</v>
      </c>
      <c r="C68" s="167">
        <v>1.576</v>
      </c>
      <c r="D68" s="66">
        <f t="shared" si="7"/>
        <v>92.70588235294119</v>
      </c>
      <c r="E68" s="73">
        <v>1.8</v>
      </c>
      <c r="F68" s="110">
        <f t="shared" si="1"/>
        <v>-0.22399999999999998</v>
      </c>
      <c r="G68" s="72">
        <v>23.654</v>
      </c>
      <c r="H68" s="73">
        <v>27.6</v>
      </c>
      <c r="I68" s="128">
        <f t="shared" si="2"/>
        <v>-3.9460000000000015</v>
      </c>
      <c r="J68" s="167">
        <f t="shared" si="3"/>
        <v>150.08883248730965</v>
      </c>
      <c r="K68" s="73">
        <f t="shared" si="4"/>
        <v>153.33333333333334</v>
      </c>
      <c r="L68" s="128">
        <f t="shared" si="6"/>
        <v>-3.2445008460236977</v>
      </c>
    </row>
    <row r="69" spans="1:12" s="44" customFormat="1" ht="15.75">
      <c r="A69" s="231" t="s">
        <v>76</v>
      </c>
      <c r="B69" s="234">
        <v>34.345</v>
      </c>
      <c r="C69" s="170">
        <f>SUM(C70:C75)-C73-C74</f>
        <v>32.549</v>
      </c>
      <c r="D69" s="65">
        <f t="shared" si="7"/>
        <v>94.77070898238463</v>
      </c>
      <c r="E69" s="39">
        <v>34.2</v>
      </c>
      <c r="F69" s="109">
        <f t="shared" si="1"/>
        <v>-1.6510000000000034</v>
      </c>
      <c r="G69" s="42">
        <f>SUM(G70:G75)-G73-G74</f>
        <v>657.864</v>
      </c>
      <c r="H69" s="39">
        <v>537.6</v>
      </c>
      <c r="I69" s="130">
        <f t="shared" si="2"/>
        <v>120.26400000000001</v>
      </c>
      <c r="J69" s="170">
        <f t="shared" si="3"/>
        <v>202.11496512949708</v>
      </c>
      <c r="K69" s="39">
        <f t="shared" si="4"/>
        <v>157.19298245614033</v>
      </c>
      <c r="L69" s="130">
        <f t="shared" si="6"/>
        <v>44.92198267335675</v>
      </c>
    </row>
    <row r="70" spans="1:12" s="258" customFormat="1" ht="15">
      <c r="A70" s="232" t="s">
        <v>77</v>
      </c>
      <c r="B70" s="235">
        <v>4.021</v>
      </c>
      <c r="C70" s="167">
        <v>4.022</v>
      </c>
      <c r="D70" s="66">
        <f t="shared" si="7"/>
        <v>100.02486943546383</v>
      </c>
      <c r="E70" s="73">
        <v>3.9</v>
      </c>
      <c r="F70" s="110">
        <f t="shared" si="1"/>
        <v>0.12200000000000033</v>
      </c>
      <c r="G70" s="72">
        <v>82.7</v>
      </c>
      <c r="H70" s="73">
        <v>68.7</v>
      </c>
      <c r="I70" s="128">
        <f t="shared" si="2"/>
        <v>14</v>
      </c>
      <c r="J70" s="167">
        <f t="shared" si="3"/>
        <v>205.6190949776231</v>
      </c>
      <c r="K70" s="73">
        <f t="shared" si="4"/>
        <v>176.15384615384616</v>
      </c>
      <c r="L70" s="128">
        <f t="shared" si="6"/>
        <v>29.465248823776932</v>
      </c>
    </row>
    <row r="71" spans="1:12" s="258" customFormat="1" ht="15">
      <c r="A71" s="232" t="s">
        <v>42</v>
      </c>
      <c r="B71" s="235">
        <v>14.908999999999999</v>
      </c>
      <c r="C71" s="167">
        <v>13.372</v>
      </c>
      <c r="D71" s="66">
        <f t="shared" si="7"/>
        <v>89.69079079750487</v>
      </c>
      <c r="E71" s="73">
        <v>14.1</v>
      </c>
      <c r="F71" s="110">
        <f t="shared" si="1"/>
        <v>-0.7279999999999998</v>
      </c>
      <c r="G71" s="72">
        <v>234.442</v>
      </c>
      <c r="H71" s="73">
        <v>191.3</v>
      </c>
      <c r="I71" s="128">
        <f aca="true" t="shared" si="8" ref="I71:I103">G71-H71</f>
        <v>43.141999999999996</v>
      </c>
      <c r="J71" s="167">
        <f aca="true" t="shared" si="9" ref="J71:J102">IF(C71&gt;0,G71/C71*10,"")</f>
        <v>175.32306311696084</v>
      </c>
      <c r="K71" s="73">
        <f aca="true" t="shared" si="10" ref="K71:K102">IF(E71&gt;0,H71/E71*10,"")</f>
        <v>135.67375886524823</v>
      </c>
      <c r="L71" s="128">
        <f t="shared" si="6"/>
        <v>39.64930425171261</v>
      </c>
    </row>
    <row r="72" spans="1:12" s="258" customFormat="1" ht="15">
      <c r="A72" s="232" t="s">
        <v>43</v>
      </c>
      <c r="B72" s="235">
        <v>8.991</v>
      </c>
      <c r="C72" s="167">
        <v>8.731</v>
      </c>
      <c r="D72" s="66">
        <f t="shared" si="7"/>
        <v>97.10821933044156</v>
      </c>
      <c r="E72" s="73">
        <v>9.6</v>
      </c>
      <c r="F72" s="110">
        <f aca="true" t="shared" si="11" ref="F72:F103">C72-E72</f>
        <v>-0.8689999999999998</v>
      </c>
      <c r="G72" s="72">
        <v>231.3</v>
      </c>
      <c r="H72" s="73">
        <v>185.2</v>
      </c>
      <c r="I72" s="128">
        <f t="shared" si="8"/>
        <v>46.10000000000002</v>
      </c>
      <c r="J72" s="167">
        <f t="shared" si="9"/>
        <v>264.9181078914214</v>
      </c>
      <c r="K72" s="73">
        <f t="shared" si="10"/>
        <v>192.91666666666669</v>
      </c>
      <c r="L72" s="128">
        <f t="shared" si="6"/>
        <v>72.00144122475473</v>
      </c>
    </row>
    <row r="73" spans="1:12" s="258" customFormat="1" ht="15" hidden="1">
      <c r="A73" s="232" t="s">
        <v>78</v>
      </c>
      <c r="B73" s="235">
        <v>0.145</v>
      </c>
      <c r="C73" s="167"/>
      <c r="D73" s="66">
        <f t="shared" si="7"/>
        <v>0</v>
      </c>
      <c r="E73" s="73"/>
      <c r="F73" s="110">
        <f t="shared" si="11"/>
        <v>0</v>
      </c>
      <c r="G73" s="72"/>
      <c r="H73" s="73"/>
      <c r="I73" s="128">
        <f t="shared" si="8"/>
        <v>0</v>
      </c>
      <c r="J73" s="167">
        <f t="shared" si="9"/>
      </c>
      <c r="K73" s="73">
        <f t="shared" si="10"/>
      </c>
      <c r="L73" s="128" t="e">
        <f t="shared" si="6"/>
        <v>#VALUE!</v>
      </c>
    </row>
    <row r="74" spans="1:12" s="258" customFormat="1" ht="15" hidden="1">
      <c r="A74" s="232" t="s">
        <v>79</v>
      </c>
      <c r="B74" s="235">
        <v>0.038</v>
      </c>
      <c r="C74" s="167"/>
      <c r="D74" s="66">
        <f t="shared" si="7"/>
        <v>0</v>
      </c>
      <c r="E74" s="73"/>
      <c r="F74" s="110">
        <f t="shared" si="11"/>
        <v>0</v>
      </c>
      <c r="G74" s="72"/>
      <c r="H74" s="73"/>
      <c r="I74" s="128">
        <f t="shared" si="8"/>
        <v>0</v>
      </c>
      <c r="J74" s="167">
        <f t="shared" si="9"/>
      </c>
      <c r="K74" s="73">
        <f t="shared" si="10"/>
      </c>
      <c r="L74" s="128" t="e">
        <f t="shared" si="6"/>
        <v>#VALUE!</v>
      </c>
    </row>
    <row r="75" spans="1:12" s="258" customFormat="1" ht="15">
      <c r="A75" s="232" t="s">
        <v>44</v>
      </c>
      <c r="B75" s="235">
        <v>6.4239999999999995</v>
      </c>
      <c r="C75" s="167">
        <v>6.4239999999999995</v>
      </c>
      <c r="D75" s="66">
        <f t="shared" si="7"/>
        <v>100</v>
      </c>
      <c r="E75" s="73">
        <v>6.6</v>
      </c>
      <c r="F75" s="110">
        <f t="shared" si="11"/>
        <v>-0.17600000000000016</v>
      </c>
      <c r="G75" s="72">
        <v>109.422</v>
      </c>
      <c r="H75" s="73">
        <v>92.4</v>
      </c>
      <c r="I75" s="128">
        <f t="shared" si="8"/>
        <v>17.02199999999999</v>
      </c>
      <c r="J75" s="167">
        <f t="shared" si="9"/>
        <v>170.33312577833127</v>
      </c>
      <c r="K75" s="73">
        <f t="shared" si="10"/>
        <v>140.00000000000003</v>
      </c>
      <c r="L75" s="128">
        <f t="shared" si="6"/>
        <v>30.333125778331237</v>
      </c>
    </row>
    <row r="76" spans="1:12" s="44" customFormat="1" ht="15.75">
      <c r="A76" s="231" t="s">
        <v>45</v>
      </c>
      <c r="B76" s="234">
        <v>41.099999999999994</v>
      </c>
      <c r="C76" s="170">
        <f>SUM(C77:C92)-C83-C84-C92</f>
        <v>38.469</v>
      </c>
      <c r="D76" s="65">
        <f t="shared" si="7"/>
        <v>93.59854014598542</v>
      </c>
      <c r="E76" s="39">
        <v>42.751000000000005</v>
      </c>
      <c r="F76" s="109">
        <f t="shared" si="11"/>
        <v>-4.282000000000004</v>
      </c>
      <c r="G76" s="42">
        <f>SUM(G77:G92)-G83-G84-G92</f>
        <v>663.2739999999999</v>
      </c>
      <c r="H76" s="39">
        <v>747.948</v>
      </c>
      <c r="I76" s="130">
        <f t="shared" si="8"/>
        <v>-84.67400000000009</v>
      </c>
      <c r="J76" s="170">
        <f t="shared" si="9"/>
        <v>172.41779094855593</v>
      </c>
      <c r="K76" s="39">
        <f t="shared" si="10"/>
        <v>174.95450398821077</v>
      </c>
      <c r="L76" s="130">
        <f t="shared" si="6"/>
        <v>-2.536713039654842</v>
      </c>
    </row>
    <row r="77" spans="1:12" s="258" customFormat="1" ht="15">
      <c r="A77" s="232" t="s">
        <v>80</v>
      </c>
      <c r="B77" s="235">
        <v>0.122</v>
      </c>
      <c r="C77" s="167">
        <v>0.102</v>
      </c>
      <c r="D77" s="66">
        <f t="shared" si="7"/>
        <v>83.60655737704917</v>
      </c>
      <c r="E77" s="73">
        <v>0.05</v>
      </c>
      <c r="F77" s="110">
        <f t="shared" si="11"/>
        <v>0.05199999999999999</v>
      </c>
      <c r="G77" s="72">
        <v>0.948</v>
      </c>
      <c r="H77" s="73">
        <v>0.52</v>
      </c>
      <c r="I77" s="128">
        <f t="shared" si="8"/>
        <v>0.42799999999999994</v>
      </c>
      <c r="J77" s="167">
        <f t="shared" si="9"/>
        <v>92.94117647058825</v>
      </c>
      <c r="K77" s="73">
        <f t="shared" si="10"/>
        <v>104</v>
      </c>
      <c r="L77" s="128">
        <f t="shared" si="6"/>
        <v>-11.058823529411754</v>
      </c>
    </row>
    <row r="78" spans="1:12" s="258" customFormat="1" ht="15">
      <c r="A78" s="232" t="s">
        <v>81</v>
      </c>
      <c r="B78" s="235">
        <v>1.718</v>
      </c>
      <c r="C78" s="167">
        <v>1.3</v>
      </c>
      <c r="D78" s="66">
        <f t="shared" si="7"/>
        <v>75.66938300349244</v>
      </c>
      <c r="E78" s="73">
        <v>1.3</v>
      </c>
      <c r="F78" s="110">
        <f t="shared" si="11"/>
        <v>0</v>
      </c>
      <c r="G78" s="72">
        <v>19.4</v>
      </c>
      <c r="H78" s="73">
        <v>22.7</v>
      </c>
      <c r="I78" s="128">
        <f t="shared" si="8"/>
        <v>-3.3000000000000007</v>
      </c>
      <c r="J78" s="167">
        <f t="shared" si="9"/>
        <v>149.23076923076923</v>
      </c>
      <c r="K78" s="73">
        <f t="shared" si="10"/>
        <v>174.61538461538458</v>
      </c>
      <c r="L78" s="128">
        <f t="shared" si="6"/>
        <v>-25.38461538461536</v>
      </c>
    </row>
    <row r="79" spans="1:12" s="258" customFormat="1" ht="15">
      <c r="A79" s="232" t="s">
        <v>82</v>
      </c>
      <c r="B79" s="235">
        <v>0.506</v>
      </c>
      <c r="C79" s="167">
        <v>0.3</v>
      </c>
      <c r="D79" s="66">
        <f t="shared" si="7"/>
        <v>59.28853754940712</v>
      </c>
      <c r="E79" s="73">
        <v>0.2</v>
      </c>
      <c r="F79" s="110">
        <f t="shared" si="11"/>
        <v>0.09999999999999998</v>
      </c>
      <c r="G79" s="72">
        <v>3.8</v>
      </c>
      <c r="H79" s="73">
        <v>2.2</v>
      </c>
      <c r="I79" s="128">
        <f t="shared" si="8"/>
        <v>1.5999999999999996</v>
      </c>
      <c r="J79" s="167">
        <f t="shared" si="9"/>
        <v>126.66666666666666</v>
      </c>
      <c r="K79" s="73">
        <f t="shared" si="10"/>
        <v>110</v>
      </c>
      <c r="L79" s="128">
        <f t="shared" si="6"/>
        <v>16.666666666666657</v>
      </c>
    </row>
    <row r="80" spans="1:12" s="258" customFormat="1" ht="15">
      <c r="A80" s="232" t="s">
        <v>83</v>
      </c>
      <c r="B80" s="235">
        <v>0.597</v>
      </c>
      <c r="C80" s="167">
        <v>0.339</v>
      </c>
      <c r="D80" s="66">
        <f t="shared" si="7"/>
        <v>56.78391959798995</v>
      </c>
      <c r="E80" s="73">
        <v>1</v>
      </c>
      <c r="F80" s="110">
        <f t="shared" si="11"/>
        <v>-0.661</v>
      </c>
      <c r="G80" s="72">
        <v>2.6</v>
      </c>
      <c r="H80" s="73">
        <v>7.2</v>
      </c>
      <c r="I80" s="128">
        <f t="shared" si="8"/>
        <v>-4.6</v>
      </c>
      <c r="J80" s="167">
        <f t="shared" si="9"/>
        <v>76.6961651917404</v>
      </c>
      <c r="K80" s="73">
        <f t="shared" si="10"/>
        <v>72</v>
      </c>
      <c r="L80" s="128">
        <f t="shared" si="6"/>
        <v>4.6961651917404055</v>
      </c>
    </row>
    <row r="81" spans="1:12" s="258" customFormat="1" ht="15">
      <c r="A81" s="232" t="s">
        <v>46</v>
      </c>
      <c r="B81" s="235">
        <v>4.705</v>
      </c>
      <c r="C81" s="167">
        <v>4.3</v>
      </c>
      <c r="D81" s="66">
        <f t="shared" si="7"/>
        <v>91.39213602550478</v>
      </c>
      <c r="E81" s="73">
        <v>6.443</v>
      </c>
      <c r="F81" s="110">
        <f t="shared" si="11"/>
        <v>-2.143</v>
      </c>
      <c r="G81" s="72">
        <v>67</v>
      </c>
      <c r="H81" s="73">
        <v>101.6</v>
      </c>
      <c r="I81" s="128">
        <f t="shared" si="8"/>
        <v>-34.599999999999994</v>
      </c>
      <c r="J81" s="167">
        <f t="shared" si="9"/>
        <v>155.8139534883721</v>
      </c>
      <c r="K81" s="73">
        <f t="shared" si="10"/>
        <v>157.69051683998137</v>
      </c>
      <c r="L81" s="128">
        <f t="shared" si="6"/>
        <v>-1.8765633516092635</v>
      </c>
    </row>
    <row r="82" spans="1:12" s="258" customFormat="1" ht="15">
      <c r="A82" s="232" t="s">
        <v>47</v>
      </c>
      <c r="B82" s="235">
        <v>6.2059999999999995</v>
      </c>
      <c r="C82" s="167">
        <v>5.3</v>
      </c>
      <c r="D82" s="66">
        <f t="shared" si="7"/>
        <v>85.4012246213342</v>
      </c>
      <c r="E82" s="73">
        <v>5.9</v>
      </c>
      <c r="F82" s="110">
        <f t="shared" si="11"/>
        <v>-0.6000000000000005</v>
      </c>
      <c r="G82" s="72">
        <v>85.37</v>
      </c>
      <c r="H82" s="73">
        <v>94.6</v>
      </c>
      <c r="I82" s="128">
        <f t="shared" si="8"/>
        <v>-9.22999999999999</v>
      </c>
      <c r="J82" s="167">
        <f t="shared" si="9"/>
        <v>161.07547169811323</v>
      </c>
      <c r="K82" s="73">
        <f t="shared" si="10"/>
        <v>160.33898305084745</v>
      </c>
      <c r="L82" s="128">
        <f t="shared" si="6"/>
        <v>0.7364886472657872</v>
      </c>
    </row>
    <row r="83" spans="1:12" s="258" customFormat="1" ht="15" hidden="1">
      <c r="A83" s="232" t="s">
        <v>84</v>
      </c>
      <c r="B83" s="235">
        <v>0</v>
      </c>
      <c r="C83" s="167"/>
      <c r="D83" s="66" t="e">
        <f t="shared" si="7"/>
        <v>#DIV/0!</v>
      </c>
      <c r="E83" s="73"/>
      <c r="F83" s="110">
        <f t="shared" si="11"/>
        <v>0</v>
      </c>
      <c r="G83" s="72"/>
      <c r="H83" s="73"/>
      <c r="I83" s="128">
        <f t="shared" si="8"/>
        <v>0</v>
      </c>
      <c r="J83" s="167">
        <f t="shared" si="9"/>
      </c>
      <c r="K83" s="73">
        <f t="shared" si="10"/>
      </c>
      <c r="L83" s="128" t="e">
        <f t="shared" si="6"/>
        <v>#VALUE!</v>
      </c>
    </row>
    <row r="84" spans="1:12" s="258" customFormat="1" ht="15" hidden="1">
      <c r="A84" s="232" t="s">
        <v>85</v>
      </c>
      <c r="B84" s="235">
        <v>0</v>
      </c>
      <c r="C84" s="167"/>
      <c r="D84" s="66" t="e">
        <f t="shared" si="7"/>
        <v>#DIV/0!</v>
      </c>
      <c r="E84" s="73"/>
      <c r="F84" s="110">
        <f t="shared" si="11"/>
        <v>0</v>
      </c>
      <c r="G84" s="72"/>
      <c r="H84" s="73"/>
      <c r="I84" s="128">
        <f t="shared" si="8"/>
        <v>0</v>
      </c>
      <c r="J84" s="167">
        <f t="shared" si="9"/>
      </c>
      <c r="K84" s="73">
        <f t="shared" si="10"/>
      </c>
      <c r="L84" s="128" t="e">
        <f t="shared" si="6"/>
        <v>#VALUE!</v>
      </c>
    </row>
    <row r="85" spans="1:12" s="258" customFormat="1" ht="15">
      <c r="A85" s="232" t="s">
        <v>48</v>
      </c>
      <c r="B85" s="235">
        <v>4.315</v>
      </c>
      <c r="C85" s="167">
        <v>4.1</v>
      </c>
      <c r="D85" s="66">
        <f t="shared" si="7"/>
        <v>95.01738122827345</v>
      </c>
      <c r="E85" s="73">
        <v>4.757</v>
      </c>
      <c r="F85" s="110">
        <f t="shared" si="11"/>
        <v>-0.657</v>
      </c>
      <c r="G85" s="72">
        <v>68.3</v>
      </c>
      <c r="H85" s="73">
        <v>81.5</v>
      </c>
      <c r="I85" s="128">
        <f t="shared" si="8"/>
        <v>-13.200000000000003</v>
      </c>
      <c r="J85" s="167">
        <f t="shared" si="9"/>
        <v>166.58536585365854</v>
      </c>
      <c r="K85" s="73">
        <f t="shared" si="10"/>
        <v>171.32646626024808</v>
      </c>
      <c r="L85" s="128">
        <f t="shared" si="6"/>
        <v>-4.741100406589538</v>
      </c>
    </row>
    <row r="86" spans="1:12" s="258" customFormat="1" ht="15" hidden="1">
      <c r="A86" s="232" t="s">
        <v>86</v>
      </c>
      <c r="B86" s="235">
        <v>0</v>
      </c>
      <c r="C86" s="167"/>
      <c r="D86" s="66" t="e">
        <f t="shared" si="7"/>
        <v>#DIV/0!</v>
      </c>
      <c r="E86" s="73"/>
      <c r="F86" s="110">
        <f t="shared" si="11"/>
        <v>0</v>
      </c>
      <c r="G86" s="72"/>
      <c r="H86" s="73"/>
      <c r="I86" s="128">
        <f t="shared" si="8"/>
        <v>0</v>
      </c>
      <c r="J86" s="167">
        <f t="shared" si="9"/>
      </c>
      <c r="K86" s="73">
        <f t="shared" si="10"/>
      </c>
      <c r="L86" s="128" t="e">
        <f t="shared" si="6"/>
        <v>#VALUE!</v>
      </c>
    </row>
    <row r="87" spans="1:12" s="258" customFormat="1" ht="15">
      <c r="A87" s="232" t="s">
        <v>49</v>
      </c>
      <c r="B87" s="235">
        <v>8.891</v>
      </c>
      <c r="C87" s="167">
        <v>8.8</v>
      </c>
      <c r="D87" s="66">
        <f t="shared" si="7"/>
        <v>98.97649308289283</v>
      </c>
      <c r="E87" s="73">
        <v>8.808</v>
      </c>
      <c r="F87" s="110">
        <f t="shared" si="11"/>
        <v>-0.007999999999999119</v>
      </c>
      <c r="G87" s="72">
        <v>175.756</v>
      </c>
      <c r="H87" s="73">
        <v>153.128</v>
      </c>
      <c r="I87" s="128">
        <f t="shared" si="8"/>
        <v>22.628000000000014</v>
      </c>
      <c r="J87" s="167">
        <f t="shared" si="9"/>
        <v>199.72272727272724</v>
      </c>
      <c r="K87" s="73">
        <f t="shared" si="10"/>
        <v>173.85104450499543</v>
      </c>
      <c r="L87" s="128">
        <f t="shared" si="6"/>
        <v>25.871682767731812</v>
      </c>
    </row>
    <row r="88" spans="1:12" s="258" customFormat="1" ht="15">
      <c r="A88" s="232" t="s">
        <v>50</v>
      </c>
      <c r="B88" s="235">
        <v>4.163</v>
      </c>
      <c r="C88" s="167">
        <v>4.163</v>
      </c>
      <c r="D88" s="66">
        <f t="shared" si="7"/>
        <v>100</v>
      </c>
      <c r="E88" s="73">
        <v>4.1</v>
      </c>
      <c r="F88" s="110">
        <f t="shared" si="11"/>
        <v>0.06300000000000061</v>
      </c>
      <c r="G88" s="72">
        <v>76.8</v>
      </c>
      <c r="H88" s="73">
        <v>72.7</v>
      </c>
      <c r="I88" s="128">
        <f t="shared" si="8"/>
        <v>4.099999999999994</v>
      </c>
      <c r="J88" s="167">
        <f t="shared" si="9"/>
        <v>184.48234446312753</v>
      </c>
      <c r="K88" s="73">
        <f t="shared" si="10"/>
        <v>177.31707317073173</v>
      </c>
      <c r="L88" s="128">
        <f t="shared" si="6"/>
        <v>7.165271292395801</v>
      </c>
    </row>
    <row r="89" spans="1:12" s="258" customFormat="1" ht="15">
      <c r="A89" s="232" t="s">
        <v>51</v>
      </c>
      <c r="B89" s="235">
        <v>7.247</v>
      </c>
      <c r="C89" s="167">
        <v>7.247</v>
      </c>
      <c r="D89" s="66">
        <f t="shared" si="7"/>
        <v>100</v>
      </c>
      <c r="E89" s="73">
        <v>7.517</v>
      </c>
      <c r="F89" s="110">
        <f t="shared" si="11"/>
        <v>-0.27000000000000046</v>
      </c>
      <c r="G89" s="72">
        <v>123</v>
      </c>
      <c r="H89" s="73">
        <v>169.5</v>
      </c>
      <c r="I89" s="128">
        <f t="shared" si="8"/>
        <v>-46.5</v>
      </c>
      <c r="J89" s="167">
        <f t="shared" si="9"/>
        <v>169.7254036152891</v>
      </c>
      <c r="K89" s="73">
        <f t="shared" si="10"/>
        <v>225.488891845151</v>
      </c>
      <c r="L89" s="128">
        <f t="shared" si="6"/>
        <v>-55.76348822986188</v>
      </c>
    </row>
    <row r="90" spans="1:12" s="258" customFormat="1" ht="15">
      <c r="A90" s="229" t="s">
        <v>52</v>
      </c>
      <c r="B90" s="235">
        <v>1.818</v>
      </c>
      <c r="C90" s="167">
        <v>1.818</v>
      </c>
      <c r="D90" s="66">
        <f t="shared" si="7"/>
        <v>100</v>
      </c>
      <c r="E90" s="73">
        <v>1.856</v>
      </c>
      <c r="F90" s="110">
        <f t="shared" si="11"/>
        <v>-0.038000000000000034</v>
      </c>
      <c r="G90" s="72">
        <v>33.8</v>
      </c>
      <c r="H90" s="73">
        <v>35.3</v>
      </c>
      <c r="I90" s="128">
        <f t="shared" si="8"/>
        <v>-1.5</v>
      </c>
      <c r="J90" s="167">
        <f t="shared" si="9"/>
        <v>185.9185918591859</v>
      </c>
      <c r="K90" s="73">
        <f t="shared" si="10"/>
        <v>190.19396551724134</v>
      </c>
      <c r="L90" s="128">
        <f t="shared" si="6"/>
        <v>-4.275373658055429</v>
      </c>
    </row>
    <row r="91" spans="1:12" s="258" customFormat="1" ht="15">
      <c r="A91" s="232" t="s">
        <v>97</v>
      </c>
      <c r="B91" s="235">
        <v>0.812</v>
      </c>
      <c r="C91" s="167">
        <v>0.7</v>
      </c>
      <c r="D91" s="66">
        <f t="shared" si="7"/>
        <v>86.20689655172413</v>
      </c>
      <c r="E91" s="73">
        <v>0.82</v>
      </c>
      <c r="F91" s="110">
        <f t="shared" si="11"/>
        <v>-0.12</v>
      </c>
      <c r="G91" s="72">
        <v>6.5</v>
      </c>
      <c r="H91" s="73">
        <v>7</v>
      </c>
      <c r="I91" s="128">
        <f t="shared" si="8"/>
        <v>-0.5</v>
      </c>
      <c r="J91" s="167">
        <f t="shared" si="9"/>
        <v>92.85714285714286</v>
      </c>
      <c r="K91" s="73">
        <f t="shared" si="10"/>
        <v>85.3658536585366</v>
      </c>
      <c r="L91" s="128">
        <f t="shared" si="6"/>
        <v>7.4912891986062675</v>
      </c>
    </row>
    <row r="92" spans="1:12" s="258" customFormat="1" ht="15" hidden="1">
      <c r="A92" s="232" t="s">
        <v>87</v>
      </c>
      <c r="B92" s="235">
        <v>0</v>
      </c>
      <c r="C92" s="167"/>
      <c r="D92" s="66" t="e">
        <f t="shared" si="7"/>
        <v>#DIV/0!</v>
      </c>
      <c r="E92" s="73"/>
      <c r="F92" s="110">
        <f t="shared" si="11"/>
        <v>0</v>
      </c>
      <c r="G92" s="72"/>
      <c r="H92" s="73"/>
      <c r="I92" s="128">
        <f t="shared" si="8"/>
        <v>0</v>
      </c>
      <c r="J92" s="167">
        <f t="shared" si="9"/>
      </c>
      <c r="K92" s="73">
        <f t="shared" si="10"/>
      </c>
      <c r="L92" s="128" t="e">
        <f t="shared" si="6"/>
        <v>#VALUE!</v>
      </c>
    </row>
    <row r="93" spans="1:12" s="44" customFormat="1" ht="15.75">
      <c r="A93" s="231" t="s">
        <v>53</v>
      </c>
      <c r="B93" s="234">
        <v>14.286999999999999</v>
      </c>
      <c r="C93" s="170">
        <f>SUM(C94:C103)-C99</f>
        <v>11.408</v>
      </c>
      <c r="D93" s="65">
        <f t="shared" si="7"/>
        <v>79.8488136067754</v>
      </c>
      <c r="E93" s="39">
        <v>12.413000000000002</v>
      </c>
      <c r="F93" s="109">
        <f t="shared" si="11"/>
        <v>-1.0050000000000026</v>
      </c>
      <c r="G93" s="42">
        <f>SUM(G94:G103)-G99</f>
        <v>174.29800000000003</v>
      </c>
      <c r="H93" s="39">
        <v>164.474</v>
      </c>
      <c r="I93" s="130">
        <f t="shared" si="8"/>
        <v>9.82400000000004</v>
      </c>
      <c r="J93" s="170">
        <f t="shared" si="9"/>
        <v>152.78576437587662</v>
      </c>
      <c r="K93" s="39">
        <f t="shared" si="10"/>
        <v>132.50140981229353</v>
      </c>
      <c r="L93" s="130">
        <f>J93-K93</f>
        <v>20.284354563583094</v>
      </c>
    </row>
    <row r="94" spans="1:12" s="258" customFormat="1" ht="15">
      <c r="A94" s="232" t="s">
        <v>88</v>
      </c>
      <c r="B94" s="235">
        <v>2.733</v>
      </c>
      <c r="C94" s="167">
        <v>2.7</v>
      </c>
      <c r="D94" s="66">
        <f t="shared" si="7"/>
        <v>98.79253567508232</v>
      </c>
      <c r="E94" s="73">
        <v>2.477</v>
      </c>
      <c r="F94" s="110">
        <f t="shared" si="11"/>
        <v>0.2230000000000003</v>
      </c>
      <c r="G94" s="72">
        <v>23.7</v>
      </c>
      <c r="H94" s="73">
        <v>23.4</v>
      </c>
      <c r="I94" s="128">
        <f t="shared" si="8"/>
        <v>0.3000000000000007</v>
      </c>
      <c r="J94" s="167">
        <f t="shared" si="9"/>
        <v>87.77777777777777</v>
      </c>
      <c r="K94" s="73">
        <f t="shared" si="10"/>
        <v>94.4691158659669</v>
      </c>
      <c r="L94" s="126">
        <f>J94-K94</f>
        <v>-6.691338088189127</v>
      </c>
    </row>
    <row r="95" spans="1:12" s="258" customFormat="1" ht="15">
      <c r="A95" s="232" t="s">
        <v>54</v>
      </c>
      <c r="B95" s="235">
        <v>4.32</v>
      </c>
      <c r="C95" s="167">
        <v>2.868</v>
      </c>
      <c r="D95" s="66">
        <f t="shared" si="7"/>
        <v>66.38888888888889</v>
      </c>
      <c r="E95" s="73">
        <v>2.6</v>
      </c>
      <c r="F95" s="110">
        <f t="shared" si="11"/>
        <v>0.2679999999999998</v>
      </c>
      <c r="G95" s="72">
        <v>45.546</v>
      </c>
      <c r="H95" s="73">
        <v>35.3</v>
      </c>
      <c r="I95" s="128">
        <f t="shared" si="8"/>
        <v>10.246000000000002</v>
      </c>
      <c r="J95" s="167">
        <f t="shared" si="9"/>
        <v>158.80753138075315</v>
      </c>
      <c r="K95" s="73">
        <f t="shared" si="10"/>
        <v>135.76923076923075</v>
      </c>
      <c r="L95" s="126">
        <f>J95-K95</f>
        <v>23.038300611522402</v>
      </c>
    </row>
    <row r="96" spans="1:12" s="258" customFormat="1" ht="15">
      <c r="A96" s="232" t="s">
        <v>55</v>
      </c>
      <c r="B96" s="235">
        <v>0.8190000000000001</v>
      </c>
      <c r="C96" s="167">
        <v>0.792</v>
      </c>
      <c r="D96" s="66">
        <f t="shared" si="7"/>
        <v>96.7032967032967</v>
      </c>
      <c r="E96" s="73">
        <v>0.9</v>
      </c>
      <c r="F96" s="110">
        <f t="shared" si="11"/>
        <v>-0.10799999999999998</v>
      </c>
      <c r="G96" s="72">
        <v>12.016</v>
      </c>
      <c r="H96" s="73">
        <v>9.6</v>
      </c>
      <c r="I96" s="128">
        <f t="shared" si="8"/>
        <v>2.4160000000000004</v>
      </c>
      <c r="J96" s="167">
        <f t="shared" si="9"/>
        <v>151.7171717171717</v>
      </c>
      <c r="K96" s="73">
        <f t="shared" si="10"/>
        <v>106.66666666666666</v>
      </c>
      <c r="L96" s="128">
        <f t="shared" si="6"/>
        <v>45.05050505050505</v>
      </c>
    </row>
    <row r="97" spans="1:12" s="258" customFormat="1" ht="15">
      <c r="A97" s="232" t="s">
        <v>56</v>
      </c>
      <c r="B97" s="235">
        <v>2.27</v>
      </c>
      <c r="C97" s="167">
        <v>2.27</v>
      </c>
      <c r="D97" s="66">
        <f t="shared" si="7"/>
        <v>100</v>
      </c>
      <c r="E97" s="73">
        <v>2.9</v>
      </c>
      <c r="F97" s="110">
        <f t="shared" si="11"/>
        <v>-0.6299999999999999</v>
      </c>
      <c r="G97" s="72">
        <v>39.136</v>
      </c>
      <c r="H97" s="73">
        <v>31</v>
      </c>
      <c r="I97" s="128">
        <f t="shared" si="8"/>
        <v>8.136000000000003</v>
      </c>
      <c r="J97" s="167">
        <f t="shared" si="9"/>
        <v>172.40528634361232</v>
      </c>
      <c r="K97" s="73">
        <f t="shared" si="10"/>
        <v>106.89655172413794</v>
      </c>
      <c r="L97" s="128">
        <f t="shared" si="6"/>
        <v>65.50873461947438</v>
      </c>
    </row>
    <row r="98" spans="1:12" s="258" customFormat="1" ht="15">
      <c r="A98" s="232" t="s">
        <v>57</v>
      </c>
      <c r="B98" s="235">
        <v>0.9380000000000001</v>
      </c>
      <c r="C98" s="167">
        <v>0.45</v>
      </c>
      <c r="D98" s="66">
        <f t="shared" si="7"/>
        <v>47.97441364605544</v>
      </c>
      <c r="E98" s="73">
        <v>0.4</v>
      </c>
      <c r="F98" s="110">
        <f t="shared" si="11"/>
        <v>0.04999999999999999</v>
      </c>
      <c r="G98" s="72">
        <v>8.3</v>
      </c>
      <c r="H98" s="73">
        <v>8.4</v>
      </c>
      <c r="I98" s="128">
        <f t="shared" si="8"/>
        <v>-0.09999999999999964</v>
      </c>
      <c r="J98" s="167">
        <f t="shared" si="9"/>
        <v>184.44444444444446</v>
      </c>
      <c r="K98" s="73">
        <f t="shared" si="10"/>
        <v>210</v>
      </c>
      <c r="L98" s="128">
        <f t="shared" si="6"/>
        <v>-25.555555555555543</v>
      </c>
    </row>
    <row r="99" spans="1:12" s="258" customFormat="1" ht="15" hidden="1">
      <c r="A99" s="232" t="s">
        <v>89</v>
      </c>
      <c r="B99" s="235">
        <v>0</v>
      </c>
      <c r="C99" s="167"/>
      <c r="D99" s="66" t="e">
        <f t="shared" si="7"/>
        <v>#DIV/0!</v>
      </c>
      <c r="E99" s="73"/>
      <c r="F99" s="110">
        <f t="shared" si="11"/>
        <v>0</v>
      </c>
      <c r="G99" s="72"/>
      <c r="H99" s="73"/>
      <c r="I99" s="128">
        <f t="shared" si="8"/>
        <v>0</v>
      </c>
      <c r="J99" s="167">
        <f t="shared" si="9"/>
      </c>
      <c r="K99" s="73">
        <f t="shared" si="10"/>
      </c>
      <c r="L99" s="128" t="e">
        <f t="shared" si="6"/>
        <v>#VALUE!</v>
      </c>
    </row>
    <row r="100" spans="1:12" s="258" customFormat="1" ht="15">
      <c r="A100" s="232" t="s">
        <v>58</v>
      </c>
      <c r="B100" s="235">
        <v>0.461</v>
      </c>
      <c r="C100" s="167">
        <v>0.461</v>
      </c>
      <c r="D100" s="66">
        <f t="shared" si="7"/>
        <v>100</v>
      </c>
      <c r="E100" s="73">
        <v>0.44</v>
      </c>
      <c r="F100" s="110">
        <f t="shared" si="11"/>
        <v>0.02100000000000002</v>
      </c>
      <c r="G100" s="72">
        <v>5.3</v>
      </c>
      <c r="H100" s="73">
        <v>4.44</v>
      </c>
      <c r="I100" s="128">
        <f t="shared" si="8"/>
        <v>0.8599999999999994</v>
      </c>
      <c r="J100" s="167">
        <f t="shared" si="9"/>
        <v>114.96746203904553</v>
      </c>
      <c r="K100" s="73">
        <f t="shared" si="10"/>
        <v>100.90909090909092</v>
      </c>
      <c r="L100" s="128">
        <f t="shared" si="6"/>
        <v>14.058371129954608</v>
      </c>
    </row>
    <row r="101" spans="1:12" s="258" customFormat="1" ht="15">
      <c r="A101" s="232" t="s">
        <v>59</v>
      </c>
      <c r="B101" s="235">
        <v>2.279</v>
      </c>
      <c r="C101" s="167">
        <v>1.4</v>
      </c>
      <c r="D101" s="66">
        <f t="shared" si="7"/>
        <v>61.43045195261079</v>
      </c>
      <c r="E101" s="73">
        <v>2.162</v>
      </c>
      <c r="F101" s="110">
        <f t="shared" si="11"/>
        <v>-0.762</v>
      </c>
      <c r="G101" s="72">
        <v>31.4</v>
      </c>
      <c r="H101" s="73">
        <v>44.9</v>
      </c>
      <c r="I101" s="128">
        <f t="shared" si="8"/>
        <v>-13.5</v>
      </c>
      <c r="J101" s="167">
        <f t="shared" si="9"/>
        <v>224.2857142857143</v>
      </c>
      <c r="K101" s="73">
        <f t="shared" si="10"/>
        <v>207.67807585568917</v>
      </c>
      <c r="L101" s="128">
        <f t="shared" si="6"/>
        <v>16.607638430025133</v>
      </c>
    </row>
    <row r="102" spans="1:12" s="258" customFormat="1" ht="15">
      <c r="A102" s="290" t="s">
        <v>90</v>
      </c>
      <c r="B102" s="237">
        <v>0.467</v>
      </c>
      <c r="C102" s="186">
        <v>0.467</v>
      </c>
      <c r="D102" s="102">
        <f t="shared" si="7"/>
        <v>100</v>
      </c>
      <c r="E102" s="79">
        <v>0.534</v>
      </c>
      <c r="F102" s="213">
        <f t="shared" si="11"/>
        <v>-0.067</v>
      </c>
      <c r="G102" s="77">
        <v>8.9</v>
      </c>
      <c r="H102" s="79">
        <v>7.434</v>
      </c>
      <c r="I102" s="129">
        <f t="shared" si="8"/>
        <v>1.4660000000000002</v>
      </c>
      <c r="J102" s="186">
        <f t="shared" si="9"/>
        <v>190.5781584582441</v>
      </c>
      <c r="K102" s="79">
        <f t="shared" si="10"/>
        <v>139.2134831460674</v>
      </c>
      <c r="L102" s="129">
        <f>J102-K102</f>
        <v>51.3646753121767</v>
      </c>
    </row>
    <row r="103" spans="1:12" s="258" customFormat="1" ht="15" hidden="1">
      <c r="A103" s="133" t="s">
        <v>91</v>
      </c>
      <c r="B103" s="330"/>
      <c r="C103" s="134"/>
      <c r="D103" s="280" t="e">
        <f t="shared" si="7"/>
        <v>#DIV/0!</v>
      </c>
      <c r="E103" s="136"/>
      <c r="F103" s="331">
        <f t="shared" si="11"/>
        <v>0</v>
      </c>
      <c r="G103" s="134"/>
      <c r="H103" s="136"/>
      <c r="I103" s="332">
        <f t="shared" si="8"/>
        <v>0</v>
      </c>
      <c r="J103" s="134">
        <f>IF(C103&gt;0,G103/C103*10,"")</f>
      </c>
      <c r="K103" s="136" t="e">
        <f>H103/E103*10</f>
        <v>#DIV/0!</v>
      </c>
      <c r="L103" s="333" t="e">
        <f>J103-K103</f>
        <v>#VALUE!</v>
      </c>
    </row>
    <row r="104" spans="1:2" s="84" customFormat="1" ht="15">
      <c r="A104" s="85"/>
      <c r="B104" s="85"/>
    </row>
    <row r="105" spans="1:2" s="84" customFormat="1" ht="15">
      <c r="A105" s="85"/>
      <c r="B105" s="85"/>
    </row>
    <row r="106" spans="1:2" s="84" customFormat="1" ht="15">
      <c r="A106" s="85"/>
      <c r="B106" s="85"/>
    </row>
    <row r="107" spans="1:2" s="84" customFormat="1" ht="15">
      <c r="A107" s="85"/>
      <c r="B107" s="85"/>
    </row>
    <row r="108" spans="1:2" s="84" customFormat="1" ht="15">
      <c r="A108" s="85"/>
      <c r="B108" s="85"/>
    </row>
    <row r="109" spans="1:2" s="84" customFormat="1" ht="15">
      <c r="A109" s="85"/>
      <c r="B109" s="85"/>
    </row>
    <row r="110" spans="1:2" s="84" customFormat="1" ht="15">
      <c r="A110" s="85"/>
      <c r="B110" s="85"/>
    </row>
    <row r="111" spans="1:2" s="84" customFormat="1" ht="15">
      <c r="A111" s="85"/>
      <c r="B111" s="85"/>
    </row>
    <row r="112" spans="1:2" s="84" customFormat="1" ht="15">
      <c r="A112" s="85"/>
      <c r="B112" s="85"/>
    </row>
    <row r="113" spans="1:2" s="84" customFormat="1" ht="15">
      <c r="A113" s="85"/>
      <c r="B113" s="85"/>
    </row>
    <row r="114" spans="1:2" s="84" customFormat="1" ht="15">
      <c r="A114" s="85"/>
      <c r="B114" s="85"/>
    </row>
    <row r="115" spans="1:2" s="84" customFormat="1" ht="15">
      <c r="A115" s="85"/>
      <c r="B115" s="85"/>
    </row>
    <row r="116" spans="1:2" s="84" customFormat="1" ht="15">
      <c r="A116" s="85"/>
      <c r="B116" s="85"/>
    </row>
    <row r="117" spans="1:2" s="84" customFormat="1" ht="15">
      <c r="A117" s="85"/>
      <c r="B117" s="85"/>
    </row>
    <row r="118" spans="1:2" s="84" customFormat="1" ht="15">
      <c r="A118" s="85"/>
      <c r="B118" s="85"/>
    </row>
    <row r="119" spans="1:2" s="84" customFormat="1" ht="15">
      <c r="A119" s="85"/>
      <c r="B119" s="85"/>
    </row>
    <row r="120" spans="1:2" s="84" customFormat="1" ht="15">
      <c r="A120" s="85"/>
      <c r="B120" s="85"/>
    </row>
    <row r="121" spans="1:2" s="84" customFormat="1" ht="15">
      <c r="A121" s="85"/>
      <c r="B121" s="85"/>
    </row>
    <row r="122" spans="1:2" s="84" customFormat="1" ht="15">
      <c r="A122" s="85"/>
      <c r="B122" s="85"/>
    </row>
    <row r="123" spans="1:2" s="84" customFormat="1" ht="15">
      <c r="A123" s="85"/>
      <c r="B123" s="85"/>
    </row>
    <row r="124" spans="1:2" s="84" customFormat="1" ht="15">
      <c r="A124" s="85"/>
      <c r="B124" s="85"/>
    </row>
    <row r="125" spans="1:2" s="84" customFormat="1" ht="15">
      <c r="A125" s="85"/>
      <c r="B125" s="85"/>
    </row>
    <row r="126" spans="1:2" s="84" customFormat="1" ht="15">
      <c r="A126" s="85"/>
      <c r="B126" s="85"/>
    </row>
    <row r="127" spans="1:2" s="84" customFormat="1" ht="15">
      <c r="A127" s="85"/>
      <c r="B127" s="85"/>
    </row>
    <row r="128" spans="1:2" s="84" customFormat="1" ht="15">
      <c r="A128" s="85"/>
      <c r="B128" s="85"/>
    </row>
    <row r="129" spans="1:2" s="84" customFormat="1" ht="15">
      <c r="A129" s="85"/>
      <c r="B129" s="85"/>
    </row>
    <row r="130" spans="1:2" s="84" customFormat="1" ht="15">
      <c r="A130" s="85"/>
      <c r="B130" s="85"/>
    </row>
    <row r="131" spans="1:2" s="84" customFormat="1" ht="15">
      <c r="A131" s="85"/>
      <c r="B131" s="85"/>
    </row>
    <row r="132" spans="1:2" s="84" customFormat="1" ht="15">
      <c r="A132" s="85"/>
      <c r="B132" s="85"/>
    </row>
    <row r="133" spans="1:2" s="84" customFormat="1" ht="15">
      <c r="A133" s="85"/>
      <c r="B133" s="85"/>
    </row>
    <row r="134" spans="1:2" s="84" customFormat="1" ht="15">
      <c r="A134" s="85"/>
      <c r="B134" s="85"/>
    </row>
    <row r="135" spans="1:2" s="84" customFormat="1" ht="15">
      <c r="A135" s="85"/>
      <c r="B135" s="85"/>
    </row>
    <row r="136" spans="1:2" s="84" customFormat="1" ht="15">
      <c r="A136" s="85"/>
      <c r="B136" s="85"/>
    </row>
    <row r="137" spans="1:2" s="56" customFormat="1" ht="15">
      <c r="A137" s="87"/>
      <c r="B137" s="87"/>
    </row>
    <row r="138" spans="1:2" s="56" customFormat="1" ht="15">
      <c r="A138" s="87"/>
      <c r="B138" s="87"/>
    </row>
    <row r="139" spans="1:2" s="56" customFormat="1" ht="15">
      <c r="A139" s="87"/>
      <c r="B139" s="87"/>
    </row>
    <row r="140" spans="1:2" s="56" customFormat="1" ht="15">
      <c r="A140" s="87"/>
      <c r="B140" s="87"/>
    </row>
    <row r="141" spans="1:2" s="56" customFormat="1" ht="15">
      <c r="A141" s="87"/>
      <c r="B141" s="87"/>
    </row>
    <row r="142" spans="1:2" s="56" customFormat="1" ht="15">
      <c r="A142" s="87"/>
      <c r="B142" s="87"/>
    </row>
    <row r="143" spans="1:2" s="56" customFormat="1" ht="15">
      <c r="A143" s="87"/>
      <c r="B143" s="87"/>
    </row>
    <row r="144" spans="1:2" s="56" customFormat="1" ht="15">
      <c r="A144" s="87"/>
      <c r="B144" s="87"/>
    </row>
    <row r="145" spans="1:2" s="56" customFormat="1" ht="15">
      <c r="A145" s="87"/>
      <c r="B145" s="87"/>
    </row>
    <row r="146" spans="1:2" s="56" customFormat="1" ht="15">
      <c r="A146" s="87"/>
      <c r="B146" s="87"/>
    </row>
    <row r="147" spans="1:2" s="56" customFormat="1" ht="15">
      <c r="A147" s="87"/>
      <c r="B147" s="87"/>
    </row>
    <row r="148" spans="1:2" s="56" customFormat="1" ht="15">
      <c r="A148" s="87"/>
      <c r="B148" s="87"/>
    </row>
    <row r="149" spans="1:2" s="56" customFormat="1" ht="15">
      <c r="A149" s="87"/>
      <c r="B149" s="87"/>
    </row>
    <row r="150" spans="1:2" s="56" customFormat="1" ht="15">
      <c r="A150" s="87"/>
      <c r="B150" s="87"/>
    </row>
    <row r="151" spans="1:2" s="56" customFormat="1" ht="15">
      <c r="A151" s="87"/>
      <c r="B151" s="87"/>
    </row>
    <row r="152" spans="1:2" s="56" customFormat="1" ht="15">
      <c r="A152" s="87"/>
      <c r="B152" s="87"/>
    </row>
    <row r="153" spans="1:2" s="56" customFormat="1" ht="15">
      <c r="A153" s="87"/>
      <c r="B153" s="87"/>
    </row>
    <row r="154" spans="1:2" s="56" customFormat="1" ht="15">
      <c r="A154" s="87"/>
      <c r="B154" s="87"/>
    </row>
    <row r="155" spans="1:2" s="56" customFormat="1" ht="15">
      <c r="A155" s="87"/>
      <c r="B155" s="87"/>
    </row>
    <row r="156" spans="1:2" s="56" customFormat="1" ht="15">
      <c r="A156" s="87"/>
      <c r="B156" s="87"/>
    </row>
    <row r="157" spans="1:2" s="56" customFormat="1" ht="15">
      <c r="A157" s="87"/>
      <c r="B157" s="87"/>
    </row>
    <row r="158" spans="1:2" s="56" customFormat="1" ht="15">
      <c r="A158" s="87"/>
      <c r="B158" s="87"/>
    </row>
    <row r="159" spans="1:2" s="56" customFormat="1" ht="15">
      <c r="A159" s="87"/>
      <c r="B159" s="87"/>
    </row>
    <row r="160" spans="1:2" s="56" customFormat="1" ht="15">
      <c r="A160" s="87"/>
      <c r="B160" s="87"/>
    </row>
    <row r="161" spans="1:2" s="56" customFormat="1" ht="15">
      <c r="A161" s="87"/>
      <c r="B161" s="87"/>
    </row>
    <row r="162" spans="1:2" s="56" customFormat="1" ht="15">
      <c r="A162" s="87"/>
      <c r="B162" s="87"/>
    </row>
    <row r="163" spans="1:2" s="56" customFormat="1" ht="15">
      <c r="A163" s="87"/>
      <c r="B163" s="87"/>
    </row>
    <row r="164" spans="1:2" s="56" customFormat="1" ht="15">
      <c r="A164" s="87"/>
      <c r="B164" s="87"/>
    </row>
    <row r="165" spans="1:2" s="56" customFormat="1" ht="15">
      <c r="A165" s="87"/>
      <c r="B165" s="87"/>
    </row>
    <row r="166" spans="1:2" s="56" customFormat="1" ht="15">
      <c r="A166" s="87"/>
      <c r="B166" s="87"/>
    </row>
    <row r="167" spans="1:2" s="56" customFormat="1" ht="15">
      <c r="A167" s="87"/>
      <c r="B167" s="87"/>
    </row>
    <row r="168" spans="1:2" s="56" customFormat="1" ht="15">
      <c r="A168" s="87"/>
      <c r="B168" s="87"/>
    </row>
    <row r="169" spans="1:2" s="56" customFormat="1" ht="15">
      <c r="A169" s="87"/>
      <c r="B169" s="87"/>
    </row>
    <row r="170" spans="1:2" s="56" customFormat="1" ht="15">
      <c r="A170" s="87"/>
      <c r="B170" s="87"/>
    </row>
    <row r="171" spans="1:2" s="56" customFormat="1" ht="15">
      <c r="A171" s="87"/>
      <c r="B171" s="87"/>
    </row>
    <row r="172" spans="1:2" s="56" customFormat="1" ht="15">
      <c r="A172" s="87"/>
      <c r="B172" s="87"/>
    </row>
    <row r="173" spans="1:2" s="56" customFormat="1" ht="0.75" customHeight="1">
      <c r="A173" s="87"/>
      <c r="B173" s="87"/>
    </row>
    <row r="174" spans="1:2" s="56" customFormat="1" ht="15">
      <c r="A174" s="87"/>
      <c r="B174" s="87"/>
    </row>
    <row r="175" spans="1:2" s="56" customFormat="1" ht="15">
      <c r="A175" s="87"/>
      <c r="B175" s="87"/>
    </row>
    <row r="176" spans="1:2" s="56" customFormat="1" ht="15">
      <c r="A176" s="87"/>
      <c r="B176" s="87"/>
    </row>
    <row r="177" spans="1:2" s="56" customFormat="1" ht="15">
      <c r="A177" s="87"/>
      <c r="B177" s="87"/>
    </row>
    <row r="178" spans="1:2" s="56" customFormat="1" ht="15">
      <c r="A178" s="87"/>
      <c r="B178" s="87"/>
    </row>
    <row r="179" spans="1:2" s="56" customFormat="1" ht="15">
      <c r="A179" s="87"/>
      <c r="B179" s="87"/>
    </row>
    <row r="180" spans="1:2" s="56" customFormat="1" ht="15">
      <c r="A180" s="87"/>
      <c r="B180" s="87"/>
    </row>
    <row r="181" spans="1:2" s="56" customFormat="1" ht="15">
      <c r="A181" s="87"/>
      <c r="B181" s="87"/>
    </row>
    <row r="182" spans="1:2" s="56" customFormat="1" ht="15">
      <c r="A182" s="87"/>
      <c r="B182" s="87"/>
    </row>
    <row r="183" spans="1:2" s="56" customFormat="1" ht="15">
      <c r="A183" s="87"/>
      <c r="B183" s="87"/>
    </row>
    <row r="184" spans="1:2" s="56" customFormat="1" ht="15">
      <c r="A184" s="87"/>
      <c r="B184" s="87"/>
    </row>
    <row r="185" spans="1:2" s="56" customFormat="1" ht="15">
      <c r="A185" s="87"/>
      <c r="B185" s="87"/>
    </row>
    <row r="186" spans="1:2" s="56" customFormat="1" ht="15">
      <c r="A186" s="87"/>
      <c r="B186" s="87"/>
    </row>
    <row r="187" spans="1:2" s="56" customFormat="1" ht="15">
      <c r="A187" s="87"/>
      <c r="B187" s="87"/>
    </row>
    <row r="188" spans="1:2" s="56" customFormat="1" ht="15">
      <c r="A188" s="87"/>
      <c r="B188" s="87"/>
    </row>
    <row r="189" spans="1:2" s="56" customFormat="1" ht="15">
      <c r="A189" s="87"/>
      <c r="B189" s="87"/>
    </row>
    <row r="190" spans="1:2" s="56" customFormat="1" ht="15">
      <c r="A190" s="87"/>
      <c r="B190" s="87"/>
    </row>
    <row r="191" spans="1:2" s="56" customFormat="1" ht="15">
      <c r="A191" s="87"/>
      <c r="B191" s="87"/>
    </row>
    <row r="192" spans="1:2" s="56" customFormat="1" ht="15">
      <c r="A192" s="87"/>
      <c r="B192" s="87"/>
    </row>
    <row r="193" spans="1:2" s="56" customFormat="1" ht="15">
      <c r="A193" s="87"/>
      <c r="B193" s="87"/>
    </row>
    <row r="194" spans="1:2" s="56" customFormat="1" ht="15">
      <c r="A194" s="87"/>
      <c r="B194" s="87"/>
    </row>
    <row r="195" spans="1:2" s="56" customFormat="1" ht="15">
      <c r="A195" s="87"/>
      <c r="B195" s="87"/>
    </row>
    <row r="196" spans="1:2" s="56" customFormat="1" ht="15">
      <c r="A196" s="87"/>
      <c r="B196" s="87"/>
    </row>
    <row r="197" spans="1:2" s="56" customFormat="1" ht="15">
      <c r="A197" s="87"/>
      <c r="B197" s="87"/>
    </row>
    <row r="198" spans="1:2" s="56" customFormat="1" ht="15">
      <c r="A198" s="87"/>
      <c r="B198" s="87"/>
    </row>
    <row r="199" spans="1:2" s="56" customFormat="1" ht="15">
      <c r="A199" s="87"/>
      <c r="B199" s="87"/>
    </row>
    <row r="200" spans="1:2" s="56" customFormat="1" ht="15">
      <c r="A200" s="87"/>
      <c r="B200" s="87"/>
    </row>
    <row r="201" spans="1:2" s="56" customFormat="1" ht="15">
      <c r="A201" s="87"/>
      <c r="B201" s="87"/>
    </row>
    <row r="202" spans="1:2" s="56" customFormat="1" ht="15">
      <c r="A202" s="87"/>
      <c r="B202" s="87"/>
    </row>
    <row r="203" spans="1:2" s="56" customFormat="1" ht="15">
      <c r="A203" s="87"/>
      <c r="B203" s="87"/>
    </row>
    <row r="204" spans="1:2" s="56" customFormat="1" ht="15">
      <c r="A204" s="87"/>
      <c r="B204" s="87"/>
    </row>
    <row r="205" spans="1:2" s="56" customFormat="1" ht="15">
      <c r="A205" s="87"/>
      <c r="B205" s="87"/>
    </row>
    <row r="206" spans="1:2" s="56" customFormat="1" ht="15">
      <c r="A206" s="87"/>
      <c r="B206" s="87"/>
    </row>
    <row r="207" spans="1:2" s="56" customFormat="1" ht="15">
      <c r="A207" s="87"/>
      <c r="B207" s="87"/>
    </row>
    <row r="208" spans="1:2" s="56" customFormat="1" ht="15">
      <c r="A208" s="87"/>
      <c r="B208" s="87"/>
    </row>
    <row r="209" spans="1:2" s="56" customFormat="1" ht="15">
      <c r="A209" s="87"/>
      <c r="B209" s="87"/>
    </row>
    <row r="210" spans="1:2" s="56" customFormat="1" ht="15">
      <c r="A210" s="87"/>
      <c r="B210" s="87"/>
    </row>
    <row r="211" s="56" customFormat="1" ht="15"/>
    <row r="212" s="56" customFormat="1" ht="15"/>
    <row r="213" s="56" customFormat="1" ht="15"/>
    <row r="214" s="56" customFormat="1" ht="15"/>
    <row r="215" s="56" customFormat="1" ht="15"/>
    <row r="216" s="56" customFormat="1" ht="15"/>
    <row r="217" s="56" customFormat="1" ht="15"/>
    <row r="218" s="56" customFormat="1" ht="15"/>
    <row r="219" s="56" customFormat="1" ht="15"/>
    <row r="220" s="56" customFormat="1" ht="15"/>
    <row r="221" s="56" customFormat="1" ht="15"/>
    <row r="222" s="56" customFormat="1" ht="15"/>
    <row r="223" s="56" customFormat="1" ht="15"/>
    <row r="224" s="56" customFormat="1" ht="15"/>
    <row r="225" s="56" customFormat="1" ht="15"/>
    <row r="226" s="56" customFormat="1" ht="15"/>
    <row r="227" s="56" customFormat="1" ht="15"/>
    <row r="228" s="56" customFormat="1" ht="15"/>
    <row r="229" s="56" customFormat="1" ht="15"/>
    <row r="230" s="56" customFormat="1" ht="15"/>
    <row r="231" s="56" customFormat="1" ht="15"/>
    <row r="232" s="56" customFormat="1" ht="15"/>
    <row r="233" s="56" customFormat="1" ht="15"/>
    <row r="234" s="56" customFormat="1" ht="15"/>
    <row r="235" s="56" customFormat="1" ht="15"/>
    <row r="236" s="56" customFormat="1" ht="15"/>
    <row r="237" s="56" customFormat="1" ht="15"/>
    <row r="238" s="56" customFormat="1" ht="15"/>
    <row r="239" s="56" customFormat="1" ht="15"/>
    <row r="240" s="56" customFormat="1" ht="15"/>
    <row r="241" s="56" customFormat="1" ht="15"/>
    <row r="242" s="56" customFormat="1" ht="15"/>
    <row r="243" s="56" customFormat="1" ht="15"/>
    <row r="244" s="56" customFormat="1" ht="15"/>
    <row r="245" s="56" customFormat="1" ht="15"/>
    <row r="246" s="56" customFormat="1" ht="15"/>
    <row r="247" s="56" customFormat="1" ht="15"/>
    <row r="248" s="56" customFormat="1" ht="15"/>
    <row r="249" s="56" customFormat="1" ht="15"/>
    <row r="250" s="56" customFormat="1" ht="15"/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</sheetData>
  <sheetProtection/>
  <mergeCells count="5">
    <mergeCell ref="A1:L1"/>
    <mergeCell ref="A4:A5"/>
    <mergeCell ref="B4:B5"/>
    <mergeCell ref="C4:F4"/>
    <mergeCell ref="G4:I4"/>
  </mergeCells>
  <printOptions horizontalCentered="1"/>
  <pageMargins left="0.1968503937007874" right="0.1968503937007874" top="0" bottom="0" header="0" footer="0"/>
  <pageSetup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5" sqref="P35"/>
    </sheetView>
  </sheetViews>
  <sheetFormatPr defaultColWidth="9.00390625" defaultRowHeight="12.75"/>
  <cols>
    <col min="1" max="1" width="35.00390625" style="52" customWidth="1"/>
    <col min="2" max="2" width="13.00390625" style="52" customWidth="1"/>
    <col min="3" max="3" width="11.25390625" style="52" customWidth="1"/>
    <col min="4" max="4" width="10.25390625" style="52" customWidth="1"/>
    <col min="5" max="5" width="11.25390625" style="52" customWidth="1"/>
    <col min="6" max="6" width="12.00390625" style="52" customWidth="1"/>
    <col min="7" max="7" width="10.625" style="56" customWidth="1"/>
    <col min="8" max="8" width="10.25390625" style="52" customWidth="1"/>
    <col min="9" max="9" width="11.25390625" style="52" customWidth="1"/>
    <col min="10" max="10" width="10.25390625" style="52" customWidth="1"/>
    <col min="11" max="11" width="11.00390625" style="52" customWidth="1"/>
    <col min="12" max="12" width="11.625" style="52" customWidth="1"/>
    <col min="13" max="16384" width="9.125" style="52" customWidth="1"/>
  </cols>
  <sheetData>
    <row r="1" spans="1:12" ht="31.5" customHeight="1">
      <c r="A1" s="390" t="s">
        <v>110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 customHeight="1">
      <c r="A2" s="48" t="str">
        <f>зерноск!A2</f>
        <v>по состоянию на 16 ноября 2017 года</v>
      </c>
      <c r="B2" s="49"/>
      <c r="C2" s="50"/>
      <c r="D2" s="50"/>
      <c r="E2" s="50"/>
      <c r="F2" s="50"/>
      <c r="G2" s="50"/>
      <c r="H2" s="50"/>
      <c r="I2" s="50"/>
      <c r="J2" s="51"/>
      <c r="K2" s="51"/>
      <c r="L2" s="51"/>
    </row>
    <row r="3" spans="1:12" ht="3" customHeight="1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1:12" s="56" customFormat="1" ht="26.25" customHeight="1">
      <c r="A4" s="401" t="s">
        <v>1</v>
      </c>
      <c r="B4" s="384" t="s">
        <v>136</v>
      </c>
      <c r="C4" s="378" t="s">
        <v>111</v>
      </c>
      <c r="D4" s="374"/>
      <c r="E4" s="375"/>
      <c r="F4" s="379"/>
      <c r="G4" s="374" t="s">
        <v>112</v>
      </c>
      <c r="H4" s="375"/>
      <c r="I4" s="375"/>
      <c r="J4" s="53"/>
      <c r="K4" s="54" t="s">
        <v>0</v>
      </c>
      <c r="L4" s="55"/>
    </row>
    <row r="5" spans="1:12" s="56" customFormat="1" ht="43.5" customHeight="1">
      <c r="A5" s="402"/>
      <c r="B5" s="384"/>
      <c r="C5" s="320" t="s">
        <v>104</v>
      </c>
      <c r="D5" s="57" t="s">
        <v>109</v>
      </c>
      <c r="E5" s="57" t="s">
        <v>105</v>
      </c>
      <c r="F5" s="58" t="s">
        <v>103</v>
      </c>
      <c r="G5" s="319" t="s">
        <v>104</v>
      </c>
      <c r="H5" s="319" t="s">
        <v>105</v>
      </c>
      <c r="I5" s="319" t="s">
        <v>103</v>
      </c>
      <c r="J5" s="59" t="s">
        <v>104</v>
      </c>
      <c r="K5" s="57" t="s">
        <v>105</v>
      </c>
      <c r="L5" s="57" t="s">
        <v>103</v>
      </c>
    </row>
    <row r="6" spans="1:12" s="45" customFormat="1" ht="15.75">
      <c r="A6" s="227" t="s">
        <v>2</v>
      </c>
      <c r="B6" s="233">
        <v>175.185</v>
      </c>
      <c r="C6" s="164">
        <f>C7+C26+C37+C46+C54+C69+C76+C93</f>
        <v>149.1465</v>
      </c>
      <c r="D6" s="62">
        <f aca="true" t="shared" si="0" ref="D6:D46">C6/B6*100</f>
        <v>85.13656991180751</v>
      </c>
      <c r="E6" s="62">
        <v>166.6037</v>
      </c>
      <c r="F6" s="210">
        <f aca="true" t="shared" si="1" ref="F6:F71">C6-E6</f>
        <v>-17.4572</v>
      </c>
      <c r="G6" s="171">
        <f>G7+G26+G37+G46+G54+G69+G76+G93</f>
        <v>3699.4619</v>
      </c>
      <c r="H6" s="62">
        <v>4141.4248800000005</v>
      </c>
      <c r="I6" s="63">
        <f>G6-H6</f>
        <v>-441.9629800000007</v>
      </c>
      <c r="J6" s="317">
        <f>IF(C6&gt;0,G6/C6*10,"")</f>
        <v>248.04215318495574</v>
      </c>
      <c r="K6" s="298">
        <f>IF(E6&gt;0,H6/E6*10,"")</f>
        <v>248.57940609962446</v>
      </c>
      <c r="L6" s="63">
        <f>J6-K6</f>
        <v>-0.537252914668727</v>
      </c>
    </row>
    <row r="7" spans="1:12" s="44" customFormat="1" ht="15.75">
      <c r="A7" s="228" t="s">
        <v>3</v>
      </c>
      <c r="B7" s="234">
        <v>24.804000000000002</v>
      </c>
      <c r="C7" s="165">
        <f>SUM(C8:C24)</f>
        <v>21.915999999999997</v>
      </c>
      <c r="D7" s="65">
        <f t="shared" si="0"/>
        <v>88.35671665860343</v>
      </c>
      <c r="E7" s="65">
        <v>23.012000000000004</v>
      </c>
      <c r="F7" s="109">
        <f t="shared" si="1"/>
        <v>-1.0960000000000072</v>
      </c>
      <c r="G7" s="172">
        <f>SUM(G8:G24)</f>
        <v>564.436</v>
      </c>
      <c r="H7" s="65">
        <v>597.64878</v>
      </c>
      <c r="I7" s="67">
        <f aca="true" t="shared" si="2" ref="I7:I70">G7-H7</f>
        <v>-33.21277999999995</v>
      </c>
      <c r="J7" s="170">
        <f aca="true" t="shared" si="3" ref="J7:J70">IF(C7&gt;0,G7/C7*10,"")</f>
        <v>257.5451724767294</v>
      </c>
      <c r="K7" s="39">
        <f aca="true" t="shared" si="4" ref="K7:K70">IF(E7&gt;0,H7/E7*10,"")</f>
        <v>259.71179384668864</v>
      </c>
      <c r="L7" s="67">
        <f>J7-K7</f>
        <v>-2.1666213699592163</v>
      </c>
    </row>
    <row r="8" spans="1:12" s="46" customFormat="1" ht="15">
      <c r="A8" s="229" t="s">
        <v>4</v>
      </c>
      <c r="B8" s="235">
        <v>3.3360000000000003</v>
      </c>
      <c r="C8" s="166">
        <v>2.6</v>
      </c>
      <c r="D8" s="66">
        <f t="shared" si="0"/>
        <v>77.93764988009592</v>
      </c>
      <c r="E8" s="66">
        <v>3.176</v>
      </c>
      <c r="F8" s="211">
        <f t="shared" si="1"/>
        <v>-0.5760000000000001</v>
      </c>
      <c r="G8" s="94">
        <v>30.6</v>
      </c>
      <c r="H8" s="66">
        <v>32.74456</v>
      </c>
      <c r="I8" s="95">
        <f t="shared" si="2"/>
        <v>-2.1445599999999985</v>
      </c>
      <c r="J8" s="167">
        <f t="shared" si="3"/>
        <v>117.69230769230771</v>
      </c>
      <c r="K8" s="73">
        <f t="shared" si="4"/>
        <v>103.1</v>
      </c>
      <c r="L8" s="95">
        <f>J8-K8</f>
        <v>14.592307692307713</v>
      </c>
    </row>
    <row r="9" spans="1:12" s="46" customFormat="1" ht="15">
      <c r="A9" s="229" t="s">
        <v>5</v>
      </c>
      <c r="B9" s="235">
        <v>1.2309999999999999</v>
      </c>
      <c r="C9" s="166">
        <v>1.03</v>
      </c>
      <c r="D9" s="66">
        <f t="shared" si="0"/>
        <v>83.67181153533714</v>
      </c>
      <c r="E9" s="66">
        <v>1.146</v>
      </c>
      <c r="F9" s="211">
        <f t="shared" si="1"/>
        <v>-0.11599999999999988</v>
      </c>
      <c r="G9" s="94">
        <v>48.987</v>
      </c>
      <c r="H9" s="66">
        <v>42.25302</v>
      </c>
      <c r="I9" s="95">
        <f t="shared" si="2"/>
        <v>6.7339800000000025</v>
      </c>
      <c r="J9" s="167">
        <f t="shared" si="3"/>
        <v>475.6019417475728</v>
      </c>
      <c r="K9" s="73">
        <f t="shared" si="4"/>
        <v>368.70000000000005</v>
      </c>
      <c r="L9" s="95">
        <f aca="true" t="shared" si="5" ref="L9:L18">J9-K9</f>
        <v>106.90194174757278</v>
      </c>
    </row>
    <row r="10" spans="1:12" s="46" customFormat="1" ht="15">
      <c r="A10" s="229" t="s">
        <v>6</v>
      </c>
      <c r="B10" s="235">
        <v>1.039</v>
      </c>
      <c r="C10" s="166">
        <v>0.965</v>
      </c>
      <c r="D10" s="66">
        <f t="shared" si="0"/>
        <v>92.87776708373437</v>
      </c>
      <c r="E10" s="66">
        <v>0.9</v>
      </c>
      <c r="F10" s="211">
        <f t="shared" si="1"/>
        <v>0.06499999999999995</v>
      </c>
      <c r="G10" s="94">
        <v>15.74</v>
      </c>
      <c r="H10" s="66">
        <v>17.9</v>
      </c>
      <c r="I10" s="95">
        <f t="shared" si="2"/>
        <v>-2.1599999999999984</v>
      </c>
      <c r="J10" s="167">
        <f t="shared" si="3"/>
        <v>163.10880829015545</v>
      </c>
      <c r="K10" s="73">
        <f t="shared" si="4"/>
        <v>198.88888888888886</v>
      </c>
      <c r="L10" s="95">
        <f t="shared" si="5"/>
        <v>-35.780080598733406</v>
      </c>
    </row>
    <row r="11" spans="1:12" s="46" customFormat="1" ht="15">
      <c r="A11" s="229" t="s">
        <v>7</v>
      </c>
      <c r="B11" s="235">
        <v>2.745</v>
      </c>
      <c r="C11" s="166">
        <v>2.745</v>
      </c>
      <c r="D11" s="66">
        <f t="shared" si="0"/>
        <v>100</v>
      </c>
      <c r="E11" s="66">
        <v>2</v>
      </c>
      <c r="F11" s="211">
        <f t="shared" si="1"/>
        <v>0.7450000000000001</v>
      </c>
      <c r="G11" s="94">
        <v>59</v>
      </c>
      <c r="H11" s="66">
        <v>43</v>
      </c>
      <c r="I11" s="95">
        <f t="shared" si="2"/>
        <v>16</v>
      </c>
      <c r="J11" s="167">
        <f t="shared" si="3"/>
        <v>214.93624772313296</v>
      </c>
      <c r="K11" s="73">
        <f t="shared" si="4"/>
        <v>215</v>
      </c>
      <c r="L11" s="95">
        <f t="shared" si="5"/>
        <v>-0.06375227686703511</v>
      </c>
    </row>
    <row r="12" spans="1:12" s="46" customFormat="1" ht="15">
      <c r="A12" s="229" t="s">
        <v>8</v>
      </c>
      <c r="B12" s="235">
        <v>0.395</v>
      </c>
      <c r="C12" s="166">
        <v>0.302</v>
      </c>
      <c r="D12" s="66">
        <f t="shared" si="0"/>
        <v>76.45569620253164</v>
      </c>
      <c r="E12" s="66">
        <v>0.323</v>
      </c>
      <c r="F12" s="211">
        <f t="shared" si="1"/>
        <v>-0.02100000000000002</v>
      </c>
      <c r="G12" s="94">
        <v>9.528</v>
      </c>
      <c r="H12" s="66">
        <v>13.2</v>
      </c>
      <c r="I12" s="95">
        <f t="shared" si="2"/>
        <v>-3.671999999999999</v>
      </c>
      <c r="J12" s="167">
        <f t="shared" si="3"/>
        <v>315.49668874172187</v>
      </c>
      <c r="K12" s="73">
        <f t="shared" si="4"/>
        <v>408.66873065015477</v>
      </c>
      <c r="L12" s="95">
        <f t="shared" si="5"/>
        <v>-93.1720419084329</v>
      </c>
    </row>
    <row r="13" spans="1:12" s="46" customFormat="1" ht="15">
      <c r="A13" s="229" t="s">
        <v>9</v>
      </c>
      <c r="B13" s="235">
        <v>0.792</v>
      </c>
      <c r="C13" s="166">
        <v>0.74</v>
      </c>
      <c r="D13" s="66">
        <f t="shared" si="0"/>
        <v>93.43434343434342</v>
      </c>
      <c r="E13" s="66">
        <v>0.7</v>
      </c>
      <c r="F13" s="211">
        <f t="shared" si="1"/>
        <v>0.040000000000000036</v>
      </c>
      <c r="G13" s="94">
        <v>12.9</v>
      </c>
      <c r="H13" s="66">
        <v>8.8</v>
      </c>
      <c r="I13" s="95">
        <f t="shared" si="2"/>
        <v>4.1</v>
      </c>
      <c r="J13" s="167">
        <f t="shared" si="3"/>
        <v>174.32432432432432</v>
      </c>
      <c r="K13" s="73">
        <f t="shared" si="4"/>
        <v>125.71428571428572</v>
      </c>
      <c r="L13" s="95">
        <f t="shared" si="5"/>
        <v>48.6100386100386</v>
      </c>
    </row>
    <row r="14" spans="1:12" s="46" customFormat="1" ht="15">
      <c r="A14" s="229" t="s">
        <v>10</v>
      </c>
      <c r="B14" s="235">
        <v>0.355</v>
      </c>
      <c r="C14" s="166">
        <v>0.2</v>
      </c>
      <c r="D14" s="66">
        <f t="shared" si="0"/>
        <v>56.33802816901409</v>
      </c>
      <c r="E14" s="66">
        <v>0.3</v>
      </c>
      <c r="F14" s="211">
        <f t="shared" si="1"/>
        <v>-0.09999999999999998</v>
      </c>
      <c r="G14" s="94">
        <v>2.6</v>
      </c>
      <c r="H14" s="66">
        <v>8.3</v>
      </c>
      <c r="I14" s="95">
        <f t="shared" si="2"/>
        <v>-5.700000000000001</v>
      </c>
      <c r="J14" s="167">
        <f t="shared" si="3"/>
        <v>130</v>
      </c>
      <c r="K14" s="73">
        <f t="shared" si="4"/>
        <v>276.66666666666674</v>
      </c>
      <c r="L14" s="95">
        <f t="shared" si="5"/>
        <v>-146.66666666666674</v>
      </c>
    </row>
    <row r="15" spans="1:12" s="361" customFormat="1" ht="15">
      <c r="A15" s="229" t="s">
        <v>11</v>
      </c>
      <c r="B15" s="235">
        <v>0.403</v>
      </c>
      <c r="C15" s="166">
        <v>0.3</v>
      </c>
      <c r="D15" s="66">
        <f t="shared" si="0"/>
        <v>74.44168734491315</v>
      </c>
      <c r="E15" s="66">
        <v>0.316</v>
      </c>
      <c r="F15" s="211">
        <f t="shared" si="1"/>
        <v>-0.016000000000000014</v>
      </c>
      <c r="G15" s="94">
        <v>5.6</v>
      </c>
      <c r="H15" s="66">
        <v>5.7512</v>
      </c>
      <c r="I15" s="95">
        <f t="shared" si="2"/>
        <v>-0.15120000000000022</v>
      </c>
      <c r="J15" s="167">
        <f t="shared" si="3"/>
        <v>186.66666666666669</v>
      </c>
      <c r="K15" s="73">
        <f t="shared" si="4"/>
        <v>182</v>
      </c>
      <c r="L15" s="95">
        <f t="shared" si="5"/>
        <v>4.666666666666686</v>
      </c>
    </row>
    <row r="16" spans="1:12" s="46" customFormat="1" ht="15">
      <c r="A16" s="229" t="s">
        <v>12</v>
      </c>
      <c r="B16" s="235">
        <v>0.673</v>
      </c>
      <c r="C16" s="166">
        <v>0.5</v>
      </c>
      <c r="D16" s="66">
        <f t="shared" si="0"/>
        <v>74.29420505200594</v>
      </c>
      <c r="E16" s="66">
        <v>0.7</v>
      </c>
      <c r="F16" s="211">
        <f t="shared" si="1"/>
        <v>-0.19999999999999996</v>
      </c>
      <c r="G16" s="94">
        <v>16.1</v>
      </c>
      <c r="H16" s="66">
        <v>20.7</v>
      </c>
      <c r="I16" s="95">
        <f t="shared" si="2"/>
        <v>-4.599999999999998</v>
      </c>
      <c r="J16" s="167">
        <f t="shared" si="3"/>
        <v>322</v>
      </c>
      <c r="K16" s="73">
        <f t="shared" si="4"/>
        <v>295.7142857142857</v>
      </c>
      <c r="L16" s="95">
        <f t="shared" si="5"/>
        <v>26.285714285714278</v>
      </c>
    </row>
    <row r="17" spans="1:12" s="46" customFormat="1" ht="15">
      <c r="A17" s="229" t="s">
        <v>92</v>
      </c>
      <c r="B17" s="235">
        <v>7.339</v>
      </c>
      <c r="C17" s="166">
        <v>7</v>
      </c>
      <c r="D17" s="66">
        <f t="shared" si="0"/>
        <v>95.38084207657718</v>
      </c>
      <c r="E17" s="66">
        <v>7.2</v>
      </c>
      <c r="F17" s="211">
        <f t="shared" si="1"/>
        <v>-0.20000000000000018</v>
      </c>
      <c r="G17" s="94">
        <v>254.4</v>
      </c>
      <c r="H17" s="66">
        <v>274.2</v>
      </c>
      <c r="I17" s="95">
        <f t="shared" si="2"/>
        <v>-19.799999999999983</v>
      </c>
      <c r="J17" s="167">
        <f t="shared" si="3"/>
        <v>363.42857142857144</v>
      </c>
      <c r="K17" s="73">
        <f t="shared" si="4"/>
        <v>380.83333333333326</v>
      </c>
      <c r="L17" s="95">
        <f t="shared" si="5"/>
        <v>-17.404761904761813</v>
      </c>
    </row>
    <row r="18" spans="1:12" s="46" customFormat="1" ht="15">
      <c r="A18" s="229" t="s">
        <v>13</v>
      </c>
      <c r="B18" s="235">
        <v>1.477</v>
      </c>
      <c r="C18" s="166">
        <v>1.291</v>
      </c>
      <c r="D18" s="66">
        <f t="shared" si="0"/>
        <v>87.4069058903182</v>
      </c>
      <c r="E18" s="66">
        <v>1.716</v>
      </c>
      <c r="F18" s="211">
        <f t="shared" si="1"/>
        <v>-0.42500000000000004</v>
      </c>
      <c r="G18" s="94">
        <v>7.196</v>
      </c>
      <c r="H18" s="66">
        <v>16.9</v>
      </c>
      <c r="I18" s="95">
        <f t="shared" si="2"/>
        <v>-9.703999999999999</v>
      </c>
      <c r="J18" s="167">
        <f t="shared" si="3"/>
        <v>55.739736638264915</v>
      </c>
      <c r="K18" s="73">
        <f t="shared" si="4"/>
        <v>98.48484848484847</v>
      </c>
      <c r="L18" s="95">
        <f t="shared" si="5"/>
        <v>-42.745111846583555</v>
      </c>
    </row>
    <row r="19" spans="1:12" s="46" customFormat="1" ht="15">
      <c r="A19" s="229" t="s">
        <v>14</v>
      </c>
      <c r="B19" s="235">
        <v>0.923</v>
      </c>
      <c r="C19" s="166">
        <v>0.82</v>
      </c>
      <c r="D19" s="66">
        <f t="shared" si="0"/>
        <v>88.84073672806066</v>
      </c>
      <c r="E19" s="66">
        <v>0.8</v>
      </c>
      <c r="F19" s="211">
        <f t="shared" si="1"/>
        <v>0.019999999999999907</v>
      </c>
      <c r="G19" s="94">
        <v>19.6</v>
      </c>
      <c r="H19" s="66">
        <v>18.7</v>
      </c>
      <c r="I19" s="95">
        <f t="shared" si="2"/>
        <v>0.9000000000000021</v>
      </c>
      <c r="J19" s="167">
        <f t="shared" si="3"/>
        <v>239.02439024390247</v>
      </c>
      <c r="K19" s="73">
        <f t="shared" si="4"/>
        <v>233.74999999999997</v>
      </c>
      <c r="L19" s="95">
        <f aca="true" t="shared" si="6" ref="L19:L32">J19-K19</f>
        <v>5.274390243902502</v>
      </c>
    </row>
    <row r="20" spans="1:12" s="46" customFormat="1" ht="15">
      <c r="A20" s="229" t="s">
        <v>15</v>
      </c>
      <c r="B20" s="235">
        <v>0.461</v>
      </c>
      <c r="C20" s="166">
        <v>0.4</v>
      </c>
      <c r="D20" s="66">
        <f t="shared" si="0"/>
        <v>86.76789587852495</v>
      </c>
      <c r="E20" s="66">
        <v>0.425</v>
      </c>
      <c r="F20" s="211">
        <f t="shared" si="1"/>
        <v>-0.024999999999999967</v>
      </c>
      <c r="G20" s="94">
        <v>8.9</v>
      </c>
      <c r="H20" s="66">
        <v>7.2</v>
      </c>
      <c r="I20" s="95">
        <f t="shared" si="2"/>
        <v>1.7000000000000002</v>
      </c>
      <c r="J20" s="167">
        <f t="shared" si="3"/>
        <v>222.5</v>
      </c>
      <c r="K20" s="73">
        <f t="shared" si="4"/>
        <v>169.41176470588235</v>
      </c>
      <c r="L20" s="95">
        <f t="shared" si="6"/>
        <v>53.08823529411765</v>
      </c>
    </row>
    <row r="21" spans="1:12" s="46" customFormat="1" ht="15">
      <c r="A21" s="229" t="s">
        <v>16</v>
      </c>
      <c r="B21" s="235">
        <v>0.27</v>
      </c>
      <c r="C21" s="166">
        <v>0.2</v>
      </c>
      <c r="D21" s="66">
        <f t="shared" si="0"/>
        <v>74.07407407407408</v>
      </c>
      <c r="E21" s="66">
        <v>0.334</v>
      </c>
      <c r="F21" s="211">
        <f t="shared" si="1"/>
        <v>-0.134</v>
      </c>
      <c r="G21" s="94">
        <v>5.1</v>
      </c>
      <c r="H21" s="66">
        <v>9</v>
      </c>
      <c r="I21" s="95">
        <f t="shared" si="2"/>
        <v>-3.9000000000000004</v>
      </c>
      <c r="J21" s="167">
        <f t="shared" si="3"/>
        <v>254.99999999999997</v>
      </c>
      <c r="K21" s="73">
        <f t="shared" si="4"/>
        <v>269.4610778443114</v>
      </c>
      <c r="L21" s="95">
        <f t="shared" si="6"/>
        <v>-14.461077844311404</v>
      </c>
    </row>
    <row r="22" spans="1:12" s="46" customFormat="1" ht="15">
      <c r="A22" s="229" t="s">
        <v>17</v>
      </c>
      <c r="B22" s="235">
        <v>0.479</v>
      </c>
      <c r="C22" s="166">
        <v>0.465</v>
      </c>
      <c r="D22" s="66">
        <f t="shared" si="0"/>
        <v>97.07724425887267</v>
      </c>
      <c r="E22" s="66">
        <v>0.776</v>
      </c>
      <c r="F22" s="211">
        <f t="shared" si="1"/>
        <v>-0.311</v>
      </c>
      <c r="G22" s="94">
        <v>9.5</v>
      </c>
      <c r="H22" s="66">
        <v>20.6</v>
      </c>
      <c r="I22" s="95">
        <f t="shared" si="2"/>
        <v>-11.100000000000001</v>
      </c>
      <c r="J22" s="167">
        <f t="shared" si="3"/>
        <v>204.30107526881721</v>
      </c>
      <c r="K22" s="73">
        <f t="shared" si="4"/>
        <v>265.46391752577324</v>
      </c>
      <c r="L22" s="95">
        <f t="shared" si="6"/>
        <v>-61.162842256956026</v>
      </c>
    </row>
    <row r="23" spans="1:12" s="46" customFormat="1" ht="15">
      <c r="A23" s="229" t="s">
        <v>18</v>
      </c>
      <c r="B23" s="235">
        <v>1.6520000000000001</v>
      </c>
      <c r="C23" s="166">
        <v>1.29</v>
      </c>
      <c r="D23" s="66">
        <f t="shared" si="0"/>
        <v>78.08716707021792</v>
      </c>
      <c r="E23" s="66">
        <v>1.4</v>
      </c>
      <c r="F23" s="211">
        <f t="shared" si="1"/>
        <v>-0.10999999999999988</v>
      </c>
      <c r="G23" s="94">
        <v>32.93</v>
      </c>
      <c r="H23" s="66">
        <v>32.5</v>
      </c>
      <c r="I23" s="95">
        <f t="shared" si="2"/>
        <v>0.4299999999999997</v>
      </c>
      <c r="J23" s="167">
        <f t="shared" si="3"/>
        <v>255.27131782945733</v>
      </c>
      <c r="K23" s="73">
        <f t="shared" si="4"/>
        <v>232.14285714285717</v>
      </c>
      <c r="L23" s="95">
        <f t="shared" si="6"/>
        <v>23.128460686600164</v>
      </c>
    </row>
    <row r="24" spans="1:12" s="46" customFormat="1" ht="15">
      <c r="A24" s="229" t="s">
        <v>19</v>
      </c>
      <c r="B24" s="235">
        <v>1.189</v>
      </c>
      <c r="C24" s="166">
        <v>1.068</v>
      </c>
      <c r="D24" s="66">
        <f t="shared" si="0"/>
        <v>89.82338099243061</v>
      </c>
      <c r="E24" s="66">
        <v>0.8</v>
      </c>
      <c r="F24" s="211">
        <f t="shared" si="1"/>
        <v>0.268</v>
      </c>
      <c r="G24" s="94">
        <v>25.755</v>
      </c>
      <c r="H24" s="66">
        <v>25.9</v>
      </c>
      <c r="I24" s="95">
        <f t="shared" si="2"/>
        <v>-0.14499999999999957</v>
      </c>
      <c r="J24" s="167">
        <f t="shared" si="3"/>
        <v>241.1516853932584</v>
      </c>
      <c r="K24" s="73">
        <f t="shared" si="4"/>
        <v>323.74999999999994</v>
      </c>
      <c r="L24" s="95">
        <f t="shared" si="6"/>
        <v>-82.59831460674155</v>
      </c>
    </row>
    <row r="25" spans="1:12" s="46" customFormat="1" ht="15" hidden="1">
      <c r="A25" s="229"/>
      <c r="B25" s="235">
        <v>0.047</v>
      </c>
      <c r="C25" s="166"/>
      <c r="D25" s="66">
        <f t="shared" si="0"/>
        <v>0</v>
      </c>
      <c r="E25" s="66"/>
      <c r="F25" s="211"/>
      <c r="G25" s="94"/>
      <c r="H25" s="66"/>
      <c r="I25" s="95"/>
      <c r="J25" s="167">
        <f t="shared" si="3"/>
      </c>
      <c r="K25" s="73">
        <f t="shared" si="4"/>
      </c>
      <c r="L25" s="95" t="e">
        <f t="shared" si="6"/>
        <v>#VALUE!</v>
      </c>
    </row>
    <row r="26" spans="1:12" s="44" customFormat="1" ht="15.75">
      <c r="A26" s="228" t="s">
        <v>20</v>
      </c>
      <c r="B26" s="234">
        <v>5.565</v>
      </c>
      <c r="C26" s="165">
        <f>SUM(C27:C36)-C30</f>
        <v>3.4545000000000003</v>
      </c>
      <c r="D26" s="65">
        <f t="shared" si="0"/>
        <v>62.075471698113205</v>
      </c>
      <c r="E26" s="65">
        <v>4.52</v>
      </c>
      <c r="F26" s="109">
        <f t="shared" si="1"/>
        <v>-1.0654999999999992</v>
      </c>
      <c r="G26" s="172">
        <f>SUM(G27:G36)-G30</f>
        <v>116.229</v>
      </c>
      <c r="H26" s="65">
        <v>179.622</v>
      </c>
      <c r="I26" s="67">
        <f t="shared" si="2"/>
        <v>-63.393000000000015</v>
      </c>
      <c r="J26" s="170">
        <f t="shared" si="3"/>
        <v>336.4567954841511</v>
      </c>
      <c r="K26" s="39">
        <f t="shared" si="4"/>
        <v>397.39380530973455</v>
      </c>
      <c r="L26" s="100">
        <f t="shared" si="6"/>
        <v>-60.93700982558346</v>
      </c>
    </row>
    <row r="27" spans="1:12" s="46" customFormat="1" ht="15" hidden="1">
      <c r="A27" s="229" t="s">
        <v>61</v>
      </c>
      <c r="B27" s="235">
        <v>0.051000000000000004</v>
      </c>
      <c r="C27" s="166"/>
      <c r="D27" s="66">
        <f t="shared" si="0"/>
        <v>0</v>
      </c>
      <c r="E27" s="66">
        <v>0.045</v>
      </c>
      <c r="F27" s="211">
        <f t="shared" si="1"/>
        <v>-0.045</v>
      </c>
      <c r="G27" s="94"/>
      <c r="H27" s="66">
        <v>1</v>
      </c>
      <c r="I27" s="95">
        <f t="shared" si="2"/>
        <v>-1</v>
      </c>
      <c r="J27" s="167">
        <f t="shared" si="3"/>
      </c>
      <c r="K27" s="73">
        <f t="shared" si="4"/>
        <v>222.22222222222223</v>
      </c>
      <c r="L27" s="95" t="e">
        <f t="shared" si="6"/>
        <v>#VALUE!</v>
      </c>
    </row>
    <row r="28" spans="1:12" s="46" customFormat="1" ht="15" hidden="1">
      <c r="A28" s="229" t="s">
        <v>21</v>
      </c>
      <c r="B28" s="235">
        <v>0.046</v>
      </c>
      <c r="C28" s="166"/>
      <c r="D28" s="66">
        <f t="shared" si="0"/>
        <v>0</v>
      </c>
      <c r="E28" s="66">
        <v>0.05</v>
      </c>
      <c r="F28" s="211">
        <f t="shared" si="1"/>
        <v>-0.05</v>
      </c>
      <c r="G28" s="94"/>
      <c r="H28" s="66">
        <v>2</v>
      </c>
      <c r="I28" s="95">
        <f t="shared" si="2"/>
        <v>-2</v>
      </c>
      <c r="J28" s="167">
        <f t="shared" si="3"/>
      </c>
      <c r="K28" s="73">
        <f t="shared" si="4"/>
        <v>400</v>
      </c>
      <c r="L28" s="95" t="e">
        <f t="shared" si="6"/>
        <v>#VALUE!</v>
      </c>
    </row>
    <row r="29" spans="1:12" s="46" customFormat="1" ht="15" hidden="1">
      <c r="A29" s="229" t="s">
        <v>22</v>
      </c>
      <c r="B29" s="235">
        <v>0.07300000000000001</v>
      </c>
      <c r="C29" s="166"/>
      <c r="D29" s="66">
        <f t="shared" si="0"/>
        <v>0</v>
      </c>
      <c r="E29" s="66">
        <v>0.081</v>
      </c>
      <c r="F29" s="211">
        <f t="shared" si="1"/>
        <v>-0.081</v>
      </c>
      <c r="G29" s="94"/>
      <c r="H29" s="66">
        <v>1.14</v>
      </c>
      <c r="I29" s="95">
        <f t="shared" si="2"/>
        <v>-1.14</v>
      </c>
      <c r="J29" s="167">
        <f t="shared" si="3"/>
      </c>
      <c r="K29" s="73">
        <f t="shared" si="4"/>
        <v>140.74074074074073</v>
      </c>
      <c r="L29" s="95" t="e">
        <f t="shared" si="6"/>
        <v>#VALUE!</v>
      </c>
    </row>
    <row r="30" spans="1:12" s="46" customFormat="1" ht="15" hidden="1">
      <c r="A30" s="229" t="s">
        <v>62</v>
      </c>
      <c r="B30" s="235"/>
      <c r="C30" s="166"/>
      <c r="D30" s="66" t="e">
        <f t="shared" si="0"/>
        <v>#DIV/0!</v>
      </c>
      <c r="E30" s="66"/>
      <c r="F30" s="211">
        <f t="shared" si="1"/>
        <v>0</v>
      </c>
      <c r="G30" s="94"/>
      <c r="H30" s="66"/>
      <c r="I30" s="95">
        <f t="shared" si="2"/>
        <v>0</v>
      </c>
      <c r="J30" s="167">
        <f t="shared" si="3"/>
      </c>
      <c r="K30" s="73">
        <f t="shared" si="4"/>
      </c>
      <c r="L30" s="95" t="e">
        <f t="shared" si="6"/>
        <v>#VALUE!</v>
      </c>
    </row>
    <row r="31" spans="1:12" s="46" customFormat="1" ht="15">
      <c r="A31" s="229" t="s">
        <v>23</v>
      </c>
      <c r="B31" s="235">
        <v>0.241</v>
      </c>
      <c r="C31" s="166">
        <v>0.183</v>
      </c>
      <c r="D31" s="66">
        <f t="shared" si="0"/>
        <v>75.93360995850622</v>
      </c>
      <c r="E31" s="66">
        <v>0.2</v>
      </c>
      <c r="F31" s="211">
        <f t="shared" si="1"/>
        <v>-0.017000000000000015</v>
      </c>
      <c r="G31" s="94">
        <v>6.985</v>
      </c>
      <c r="H31" s="66">
        <v>9.8</v>
      </c>
      <c r="I31" s="95">
        <f t="shared" si="2"/>
        <v>-2.8150000000000004</v>
      </c>
      <c r="J31" s="167">
        <f t="shared" si="3"/>
        <v>381.69398907103823</v>
      </c>
      <c r="K31" s="73">
        <f t="shared" si="4"/>
        <v>490</v>
      </c>
      <c r="L31" s="95">
        <f t="shared" si="6"/>
        <v>-108.30601092896177</v>
      </c>
    </row>
    <row r="32" spans="1:12" s="46" customFormat="1" ht="15">
      <c r="A32" s="229" t="s">
        <v>24</v>
      </c>
      <c r="B32" s="235">
        <v>1.034</v>
      </c>
      <c r="C32" s="166">
        <v>0.5</v>
      </c>
      <c r="D32" s="66">
        <f t="shared" si="0"/>
        <v>48.355899419729205</v>
      </c>
      <c r="E32" s="66">
        <v>0.7</v>
      </c>
      <c r="F32" s="211">
        <f>C32-E32</f>
        <v>-0.19999999999999996</v>
      </c>
      <c r="G32" s="94">
        <v>15.6</v>
      </c>
      <c r="H32" s="66">
        <v>16.8</v>
      </c>
      <c r="I32" s="95">
        <f t="shared" si="2"/>
        <v>-1.200000000000001</v>
      </c>
      <c r="J32" s="167">
        <f t="shared" si="3"/>
        <v>312</v>
      </c>
      <c r="K32" s="73">
        <f t="shared" si="4"/>
        <v>240.00000000000003</v>
      </c>
      <c r="L32" s="95">
        <f t="shared" si="6"/>
        <v>71.99999999999997</v>
      </c>
    </row>
    <row r="33" spans="1:12" s="46" customFormat="1" ht="15">
      <c r="A33" s="229" t="s">
        <v>25</v>
      </c>
      <c r="B33" s="235">
        <v>2.231</v>
      </c>
      <c r="C33" s="166">
        <v>2.1</v>
      </c>
      <c r="D33" s="66">
        <f t="shared" si="0"/>
        <v>94.1281936351412</v>
      </c>
      <c r="E33" s="66">
        <v>2</v>
      </c>
      <c r="F33" s="211">
        <f t="shared" si="1"/>
        <v>0.10000000000000009</v>
      </c>
      <c r="G33" s="94">
        <v>73.29</v>
      </c>
      <c r="H33" s="66">
        <v>77.6</v>
      </c>
      <c r="I33" s="95">
        <f t="shared" si="2"/>
        <v>-4.309999999999988</v>
      </c>
      <c r="J33" s="167">
        <f t="shared" si="3"/>
        <v>349</v>
      </c>
      <c r="K33" s="73">
        <f t="shared" si="4"/>
        <v>388</v>
      </c>
      <c r="L33" s="95">
        <f>J33-K33</f>
        <v>-39</v>
      </c>
    </row>
    <row r="34" spans="1:12" s="46" customFormat="1" ht="15" hidden="1">
      <c r="A34" s="229" t="s">
        <v>26</v>
      </c>
      <c r="B34" s="235">
        <v>0.001</v>
      </c>
      <c r="C34" s="166"/>
      <c r="D34" s="66">
        <f t="shared" si="0"/>
        <v>0</v>
      </c>
      <c r="E34" s="66"/>
      <c r="F34" s="211">
        <f t="shared" si="1"/>
        <v>0</v>
      </c>
      <c r="G34" s="94"/>
      <c r="H34" s="66"/>
      <c r="I34" s="95">
        <f t="shared" si="2"/>
        <v>0</v>
      </c>
      <c r="J34" s="167">
        <f t="shared" si="3"/>
      </c>
      <c r="K34" s="73">
        <f t="shared" si="4"/>
      </c>
      <c r="L34" s="95" t="e">
        <f>J34-K34</f>
        <v>#VALUE!</v>
      </c>
    </row>
    <row r="35" spans="1:12" s="46" customFormat="1" ht="15">
      <c r="A35" s="229" t="s">
        <v>27</v>
      </c>
      <c r="B35" s="235">
        <v>1.562</v>
      </c>
      <c r="C35" s="166">
        <v>0.5715</v>
      </c>
      <c r="D35" s="66">
        <f t="shared" si="0"/>
        <v>36.58770806658131</v>
      </c>
      <c r="E35" s="66">
        <v>1.325</v>
      </c>
      <c r="F35" s="211">
        <f t="shared" si="1"/>
        <v>-0.7535</v>
      </c>
      <c r="G35" s="94">
        <v>18.554</v>
      </c>
      <c r="H35" s="66">
        <v>67.2</v>
      </c>
      <c r="I35" s="95">
        <f t="shared" si="2"/>
        <v>-48.646</v>
      </c>
      <c r="J35" s="167">
        <f t="shared" si="3"/>
        <v>324.65441819772525</v>
      </c>
      <c r="K35" s="73">
        <f t="shared" si="4"/>
        <v>507.1698113207548</v>
      </c>
      <c r="L35" s="95">
        <f>J35-K35</f>
        <v>-182.51539312302953</v>
      </c>
    </row>
    <row r="36" spans="1:12" s="46" customFormat="1" ht="15">
      <c r="A36" s="229" t="s">
        <v>28</v>
      </c>
      <c r="B36" s="235">
        <v>0.325</v>
      </c>
      <c r="C36" s="166">
        <v>0.1</v>
      </c>
      <c r="D36" s="66">
        <f t="shared" si="0"/>
        <v>30.76923076923077</v>
      </c>
      <c r="E36" s="66">
        <v>0.119</v>
      </c>
      <c r="F36" s="211">
        <f t="shared" si="1"/>
        <v>-0.01899999999999999</v>
      </c>
      <c r="G36" s="94">
        <v>1.8</v>
      </c>
      <c r="H36" s="66">
        <v>4.082</v>
      </c>
      <c r="I36" s="95">
        <f t="shared" si="2"/>
        <v>-2.282</v>
      </c>
      <c r="J36" s="167">
        <f t="shared" si="3"/>
        <v>180</v>
      </c>
      <c r="K36" s="73">
        <f t="shared" si="4"/>
        <v>343.0252100840336</v>
      </c>
      <c r="L36" s="95">
        <f>J36-K36</f>
        <v>-163.02521008403357</v>
      </c>
    </row>
    <row r="37" spans="1:12" s="44" customFormat="1" ht="15.75">
      <c r="A37" s="228" t="s">
        <v>93</v>
      </c>
      <c r="B37" s="234">
        <v>68.983</v>
      </c>
      <c r="C37" s="165">
        <f>SUM(C38:C45)</f>
        <v>59.309</v>
      </c>
      <c r="D37" s="65">
        <f t="shared" si="0"/>
        <v>85.97625501935259</v>
      </c>
      <c r="E37" s="65">
        <v>70.42</v>
      </c>
      <c r="F37" s="109">
        <f t="shared" si="1"/>
        <v>-11.111000000000004</v>
      </c>
      <c r="G37" s="172">
        <f>SUM(G38:G45)</f>
        <v>1526.08</v>
      </c>
      <c r="H37" s="65">
        <v>1767.774</v>
      </c>
      <c r="I37" s="67">
        <f>G37-H37</f>
        <v>-241.69399999999996</v>
      </c>
      <c r="J37" s="170">
        <f t="shared" si="3"/>
        <v>257.3100204016254</v>
      </c>
      <c r="K37" s="39">
        <f t="shared" si="4"/>
        <v>251.03294518602667</v>
      </c>
      <c r="L37" s="67">
        <f>J37-K37</f>
        <v>6.277075215598757</v>
      </c>
    </row>
    <row r="38" spans="1:12" s="46" customFormat="1" ht="15">
      <c r="A38" s="229" t="s">
        <v>63</v>
      </c>
      <c r="B38" s="235">
        <v>0.31</v>
      </c>
      <c r="C38" s="166">
        <v>0.26</v>
      </c>
      <c r="D38" s="66">
        <f t="shared" si="0"/>
        <v>83.87096774193549</v>
      </c>
      <c r="E38" s="66">
        <v>0.179</v>
      </c>
      <c r="F38" s="211">
        <f t="shared" si="1"/>
        <v>0.08100000000000002</v>
      </c>
      <c r="G38" s="94">
        <v>1.78</v>
      </c>
      <c r="H38" s="66">
        <v>1.9</v>
      </c>
      <c r="I38" s="95">
        <f t="shared" si="2"/>
        <v>-0.11999999999999988</v>
      </c>
      <c r="J38" s="167">
        <f t="shared" si="3"/>
        <v>68.46153846153845</v>
      </c>
      <c r="K38" s="73">
        <f t="shared" si="4"/>
        <v>106.14525139664805</v>
      </c>
      <c r="L38" s="95">
        <f aca="true" t="shared" si="7" ref="L38:L101">J38-K38</f>
        <v>-37.6837129351096</v>
      </c>
    </row>
    <row r="39" spans="1:12" s="46" customFormat="1" ht="15">
      <c r="A39" s="229" t="s">
        <v>67</v>
      </c>
      <c r="B39" s="235">
        <v>0.623</v>
      </c>
      <c r="C39" s="166">
        <v>0.623</v>
      </c>
      <c r="D39" s="66">
        <f t="shared" si="0"/>
        <v>100</v>
      </c>
      <c r="E39" s="66">
        <v>0.4</v>
      </c>
      <c r="F39" s="211">
        <f t="shared" si="1"/>
        <v>0.22299999999999998</v>
      </c>
      <c r="G39" s="94">
        <v>10.5</v>
      </c>
      <c r="H39" s="66">
        <v>11.5</v>
      </c>
      <c r="I39" s="95">
        <f t="shared" si="2"/>
        <v>-1</v>
      </c>
      <c r="J39" s="167">
        <f t="shared" si="3"/>
        <v>168.53932584269666</v>
      </c>
      <c r="K39" s="73">
        <f t="shared" si="4"/>
        <v>287.5</v>
      </c>
      <c r="L39" s="95">
        <f t="shared" si="7"/>
        <v>-118.96067415730334</v>
      </c>
    </row>
    <row r="40" spans="1:12" s="47" customFormat="1" ht="15">
      <c r="A40" s="230" t="s">
        <v>101</v>
      </c>
      <c r="B40" s="236">
        <v>1.964</v>
      </c>
      <c r="C40" s="168">
        <v>0.5</v>
      </c>
      <c r="D40" s="97">
        <f t="shared" si="0"/>
        <v>25.45824847250509</v>
      </c>
      <c r="E40" s="97">
        <v>1.9</v>
      </c>
      <c r="F40" s="212">
        <f>C40-E40</f>
        <v>-1.4</v>
      </c>
      <c r="G40" s="173">
        <v>8.5</v>
      </c>
      <c r="H40" s="97">
        <v>40.773999999999994</v>
      </c>
      <c r="I40" s="98">
        <f>G40-H40</f>
        <v>-32.273999999999994</v>
      </c>
      <c r="J40" s="167">
        <f t="shared" si="3"/>
        <v>170</v>
      </c>
      <c r="K40" s="73">
        <f t="shared" si="4"/>
        <v>214.59999999999997</v>
      </c>
      <c r="L40" s="98">
        <f>J40-K40</f>
        <v>-44.599999999999966</v>
      </c>
    </row>
    <row r="41" spans="1:12" s="46" customFormat="1" ht="15">
      <c r="A41" s="229" t="s">
        <v>30</v>
      </c>
      <c r="B41" s="235">
        <v>23.974</v>
      </c>
      <c r="C41" s="166">
        <v>21.8</v>
      </c>
      <c r="D41" s="66">
        <f t="shared" si="0"/>
        <v>90.93184282973222</v>
      </c>
      <c r="E41" s="66">
        <v>25.8</v>
      </c>
      <c r="F41" s="211">
        <f t="shared" si="1"/>
        <v>-4</v>
      </c>
      <c r="G41" s="94">
        <v>273.2</v>
      </c>
      <c r="H41" s="66">
        <v>360.4</v>
      </c>
      <c r="I41" s="95">
        <f t="shared" si="2"/>
        <v>-87.19999999999999</v>
      </c>
      <c r="J41" s="167">
        <f t="shared" si="3"/>
        <v>125.3211009174312</v>
      </c>
      <c r="K41" s="73">
        <f t="shared" si="4"/>
        <v>139.68992248062014</v>
      </c>
      <c r="L41" s="95">
        <f t="shared" si="7"/>
        <v>-14.368821563188945</v>
      </c>
    </row>
    <row r="42" spans="1:12" s="46" customFormat="1" ht="15">
      <c r="A42" s="229" t="s">
        <v>31</v>
      </c>
      <c r="B42" s="235">
        <v>16.703</v>
      </c>
      <c r="C42" s="166">
        <v>10.8</v>
      </c>
      <c r="D42" s="66">
        <f t="shared" si="0"/>
        <v>64.65904328563732</v>
      </c>
      <c r="E42" s="66">
        <v>15.306</v>
      </c>
      <c r="F42" s="211">
        <f t="shared" si="1"/>
        <v>-4.5059999999999985</v>
      </c>
      <c r="G42" s="94">
        <v>474</v>
      </c>
      <c r="H42" s="66">
        <v>516</v>
      </c>
      <c r="I42" s="95">
        <f>G42-H42</f>
        <v>-42</v>
      </c>
      <c r="J42" s="167">
        <f t="shared" si="3"/>
        <v>438.88888888888886</v>
      </c>
      <c r="K42" s="73">
        <f t="shared" si="4"/>
        <v>337.1226969815758</v>
      </c>
      <c r="L42" s="95">
        <f t="shared" si="7"/>
        <v>101.76619190731304</v>
      </c>
    </row>
    <row r="43" spans="1:12" s="46" customFormat="1" ht="15">
      <c r="A43" s="229" t="s">
        <v>32</v>
      </c>
      <c r="B43" s="235">
        <v>15.443000000000001</v>
      </c>
      <c r="C43" s="166">
        <v>15.443000000000001</v>
      </c>
      <c r="D43" s="66">
        <f t="shared" si="0"/>
        <v>100</v>
      </c>
      <c r="E43" s="66">
        <v>16.535</v>
      </c>
      <c r="F43" s="211">
        <f t="shared" si="1"/>
        <v>-1.0919999999999987</v>
      </c>
      <c r="G43" s="94">
        <v>447.8</v>
      </c>
      <c r="H43" s="66">
        <v>543.9</v>
      </c>
      <c r="I43" s="95">
        <f t="shared" si="2"/>
        <v>-96.09999999999997</v>
      </c>
      <c r="J43" s="167">
        <f t="shared" si="3"/>
        <v>289.9695654989315</v>
      </c>
      <c r="K43" s="73">
        <f t="shared" si="4"/>
        <v>328.9386150589658</v>
      </c>
      <c r="L43" s="95">
        <f t="shared" si="7"/>
        <v>-38.96904956003431</v>
      </c>
    </row>
    <row r="44" spans="1:12" s="46" customFormat="1" ht="15">
      <c r="A44" s="229" t="s">
        <v>33</v>
      </c>
      <c r="B44" s="235">
        <v>9.883</v>
      </c>
      <c r="C44" s="166">
        <v>9.883</v>
      </c>
      <c r="D44" s="66">
        <f t="shared" si="0"/>
        <v>100</v>
      </c>
      <c r="E44" s="66">
        <v>10.3</v>
      </c>
      <c r="F44" s="211">
        <f t="shared" si="1"/>
        <v>-0.4170000000000016</v>
      </c>
      <c r="G44" s="94">
        <v>310.3</v>
      </c>
      <c r="H44" s="66">
        <v>293.3</v>
      </c>
      <c r="I44" s="95">
        <f t="shared" si="2"/>
        <v>17</v>
      </c>
      <c r="J44" s="167">
        <f t="shared" si="3"/>
        <v>313.973489831023</v>
      </c>
      <c r="K44" s="73">
        <f t="shared" si="4"/>
        <v>284.75728155339806</v>
      </c>
      <c r="L44" s="95">
        <f t="shared" si="7"/>
        <v>29.216208277624958</v>
      </c>
    </row>
    <row r="45" spans="1:12" s="46" customFormat="1" ht="15" hidden="1">
      <c r="A45" s="229" t="s">
        <v>102</v>
      </c>
      <c r="B45" s="235">
        <v>0.083</v>
      </c>
      <c r="C45" s="166"/>
      <c r="D45" s="66">
        <f t="shared" si="0"/>
        <v>0</v>
      </c>
      <c r="E45" s="66"/>
      <c r="F45" s="211">
        <f t="shared" si="1"/>
        <v>0</v>
      </c>
      <c r="G45" s="94"/>
      <c r="H45" s="66"/>
      <c r="I45" s="95"/>
      <c r="J45" s="167">
        <f t="shared" si="3"/>
      </c>
      <c r="K45" s="73">
        <f t="shared" si="4"/>
      </c>
      <c r="L45" s="95" t="e">
        <f>J45-K45</f>
        <v>#VALUE!</v>
      </c>
    </row>
    <row r="46" spans="1:12" s="44" customFormat="1" ht="15.75">
      <c r="A46" s="228" t="s">
        <v>98</v>
      </c>
      <c r="B46" s="234">
        <v>24.361</v>
      </c>
      <c r="C46" s="169">
        <f>SUM(C47:C53)</f>
        <v>20.447</v>
      </c>
      <c r="D46" s="39">
        <f t="shared" si="0"/>
        <v>83.93333606994786</v>
      </c>
      <c r="E46" s="99">
        <v>21.564</v>
      </c>
      <c r="F46" s="109">
        <f t="shared" si="1"/>
        <v>-1.1170000000000009</v>
      </c>
      <c r="G46" s="174">
        <f>SUM(G47:G53)</f>
        <v>379.938</v>
      </c>
      <c r="H46" s="99">
        <v>437.342</v>
      </c>
      <c r="I46" s="67">
        <f>G46-H46</f>
        <v>-57.403999999999996</v>
      </c>
      <c r="J46" s="170">
        <f t="shared" si="3"/>
        <v>185.8160121289187</v>
      </c>
      <c r="K46" s="39">
        <f t="shared" si="4"/>
        <v>202.81116675941382</v>
      </c>
      <c r="L46" s="100">
        <f t="shared" si="7"/>
        <v>-16.995154630495136</v>
      </c>
    </row>
    <row r="47" spans="1:12" s="46" customFormat="1" ht="15">
      <c r="A47" s="229" t="s">
        <v>64</v>
      </c>
      <c r="B47" s="235">
        <v>1.186</v>
      </c>
      <c r="C47" s="166">
        <v>1.186</v>
      </c>
      <c r="D47" s="66">
        <f aca="true" t="shared" si="8" ref="D47:D103">C47/B47*100</f>
        <v>100</v>
      </c>
      <c r="E47" s="66">
        <v>1.2</v>
      </c>
      <c r="F47" s="211">
        <f t="shared" si="1"/>
        <v>-0.014000000000000012</v>
      </c>
      <c r="G47" s="94">
        <v>33.208</v>
      </c>
      <c r="H47" s="66">
        <v>43.2</v>
      </c>
      <c r="I47" s="95">
        <f t="shared" si="2"/>
        <v>-9.992000000000004</v>
      </c>
      <c r="J47" s="167">
        <f t="shared" si="3"/>
        <v>280</v>
      </c>
      <c r="K47" s="73">
        <f t="shared" si="4"/>
        <v>360.00000000000006</v>
      </c>
      <c r="L47" s="101">
        <f t="shared" si="7"/>
        <v>-80.00000000000006</v>
      </c>
    </row>
    <row r="48" spans="1:12" s="46" customFormat="1" ht="15" hidden="1">
      <c r="A48" s="229" t="s">
        <v>65</v>
      </c>
      <c r="B48" s="235">
        <v>0.306</v>
      </c>
      <c r="C48" s="166"/>
      <c r="D48" s="66">
        <f t="shared" si="8"/>
        <v>0</v>
      </c>
      <c r="E48" s="66">
        <v>0.5</v>
      </c>
      <c r="F48" s="211">
        <f t="shared" si="1"/>
        <v>-0.5</v>
      </c>
      <c r="G48" s="94"/>
      <c r="H48" s="66">
        <v>7.8</v>
      </c>
      <c r="I48" s="95">
        <f t="shared" si="2"/>
        <v>-7.8</v>
      </c>
      <c r="J48" s="167">
        <f t="shared" si="3"/>
      </c>
      <c r="K48" s="73">
        <f t="shared" si="4"/>
        <v>156</v>
      </c>
      <c r="L48" s="101" t="e">
        <f t="shared" si="7"/>
        <v>#VALUE!</v>
      </c>
    </row>
    <row r="49" spans="1:12" s="46" customFormat="1" ht="15">
      <c r="A49" s="229" t="s">
        <v>66</v>
      </c>
      <c r="B49" s="235">
        <v>13.043000000000001</v>
      </c>
      <c r="C49" s="166">
        <v>13.043000000000001</v>
      </c>
      <c r="D49" s="66">
        <f t="shared" si="8"/>
        <v>100</v>
      </c>
      <c r="E49" s="66">
        <v>12.918</v>
      </c>
      <c r="F49" s="211">
        <f t="shared" si="1"/>
        <v>0.12500000000000178</v>
      </c>
      <c r="G49" s="94">
        <v>247</v>
      </c>
      <c r="H49" s="66">
        <v>245.442</v>
      </c>
      <c r="I49" s="95">
        <f>G49-H49</f>
        <v>1.5579999999999927</v>
      </c>
      <c r="J49" s="167">
        <f t="shared" si="3"/>
        <v>189.37361036571338</v>
      </c>
      <c r="K49" s="73">
        <f t="shared" si="4"/>
        <v>190</v>
      </c>
      <c r="L49" s="101">
        <f t="shared" si="7"/>
        <v>-0.6263896342866246</v>
      </c>
    </row>
    <row r="50" spans="1:12" s="46" customFormat="1" ht="15">
      <c r="A50" s="229" t="s">
        <v>29</v>
      </c>
      <c r="B50" s="235">
        <v>0.325</v>
      </c>
      <c r="C50" s="166">
        <v>0.158</v>
      </c>
      <c r="D50" s="66">
        <f t="shared" si="8"/>
        <v>48.61538461538461</v>
      </c>
      <c r="E50" s="66">
        <v>0.408</v>
      </c>
      <c r="F50" s="211">
        <f t="shared" si="1"/>
        <v>-0.24999999999999997</v>
      </c>
      <c r="G50" s="94">
        <v>2.655</v>
      </c>
      <c r="H50" s="66">
        <v>6.2</v>
      </c>
      <c r="I50" s="95">
        <f>G50-H50</f>
        <v>-3.5450000000000004</v>
      </c>
      <c r="J50" s="167">
        <f t="shared" si="3"/>
        <v>168.0379746835443</v>
      </c>
      <c r="K50" s="73">
        <f t="shared" si="4"/>
        <v>151.9607843137255</v>
      </c>
      <c r="L50" s="101">
        <f t="shared" si="7"/>
        <v>16.077190369818794</v>
      </c>
    </row>
    <row r="51" spans="1:12" s="46" customFormat="1" ht="15">
      <c r="A51" s="229" t="s">
        <v>68</v>
      </c>
      <c r="B51" s="235">
        <v>1.2</v>
      </c>
      <c r="C51" s="166">
        <v>1.2</v>
      </c>
      <c r="D51" s="66">
        <f t="shared" si="8"/>
        <v>100</v>
      </c>
      <c r="E51" s="66">
        <v>0.838</v>
      </c>
      <c r="F51" s="211">
        <f t="shared" si="1"/>
        <v>0.362</v>
      </c>
      <c r="G51" s="94">
        <v>6</v>
      </c>
      <c r="H51" s="66">
        <v>18.4</v>
      </c>
      <c r="I51" s="95">
        <f>G51-H51</f>
        <v>-12.399999999999999</v>
      </c>
      <c r="J51" s="167">
        <v>150</v>
      </c>
      <c r="K51" s="73">
        <f t="shared" si="4"/>
        <v>219.57040572792363</v>
      </c>
      <c r="L51" s="101">
        <f t="shared" si="7"/>
        <v>-69.57040572792363</v>
      </c>
    </row>
    <row r="52" spans="1:12" s="46" customFormat="1" ht="15">
      <c r="A52" s="229" t="s">
        <v>69</v>
      </c>
      <c r="B52" s="235">
        <v>0.761</v>
      </c>
      <c r="C52" s="166">
        <v>0.36</v>
      </c>
      <c r="D52" s="66">
        <f t="shared" si="8"/>
        <v>47.30617608409987</v>
      </c>
      <c r="E52" s="66">
        <v>0.3</v>
      </c>
      <c r="F52" s="211">
        <f t="shared" si="1"/>
        <v>0.06</v>
      </c>
      <c r="G52" s="94">
        <v>3.475</v>
      </c>
      <c r="H52" s="104">
        <v>4.2</v>
      </c>
      <c r="I52" s="95">
        <f>G52-H52</f>
        <v>-0.7250000000000001</v>
      </c>
      <c r="J52" s="167">
        <f t="shared" si="3"/>
        <v>96.52777777777779</v>
      </c>
      <c r="K52" s="73">
        <f t="shared" si="4"/>
        <v>140.00000000000003</v>
      </c>
      <c r="L52" s="101">
        <f t="shared" si="7"/>
        <v>-43.47222222222224</v>
      </c>
    </row>
    <row r="53" spans="1:12" s="46" customFormat="1" ht="15">
      <c r="A53" s="229" t="s">
        <v>95</v>
      </c>
      <c r="B53" s="235">
        <v>8.291</v>
      </c>
      <c r="C53" s="166">
        <v>4.5</v>
      </c>
      <c r="D53" s="66">
        <f t="shared" si="8"/>
        <v>54.27572066095766</v>
      </c>
      <c r="E53" s="66">
        <v>5.4</v>
      </c>
      <c r="F53" s="211">
        <f t="shared" si="1"/>
        <v>-0.9000000000000004</v>
      </c>
      <c r="G53" s="94">
        <v>87.6</v>
      </c>
      <c r="H53" s="66">
        <v>112.1</v>
      </c>
      <c r="I53" s="95">
        <f>G53-H53</f>
        <v>-24.5</v>
      </c>
      <c r="J53" s="167">
        <f t="shared" si="3"/>
        <v>194.66666666666666</v>
      </c>
      <c r="K53" s="73">
        <f t="shared" si="4"/>
        <v>207.59259259259255</v>
      </c>
      <c r="L53" s="101">
        <f>J53-K53</f>
        <v>-12.925925925925895</v>
      </c>
    </row>
    <row r="54" spans="1:12" s="44" customFormat="1" ht="15.75">
      <c r="A54" s="231" t="s">
        <v>34</v>
      </c>
      <c r="B54" s="234">
        <v>29.195</v>
      </c>
      <c r="C54" s="170">
        <f>SUM(C55:C68)</f>
        <v>25.883000000000003</v>
      </c>
      <c r="D54" s="65">
        <f t="shared" si="8"/>
        <v>88.6555917109094</v>
      </c>
      <c r="E54" s="39">
        <v>26.746000000000006</v>
      </c>
      <c r="F54" s="109">
        <f t="shared" si="1"/>
        <v>-0.8630000000000031</v>
      </c>
      <c r="G54" s="42">
        <f>SUM(G55:G68)</f>
        <v>663.0219999999999</v>
      </c>
      <c r="H54" s="39">
        <v>651.213</v>
      </c>
      <c r="I54" s="130">
        <f>SUM(I55:I68)</f>
        <v>11.808999999999983</v>
      </c>
      <c r="J54" s="170">
        <f t="shared" si="3"/>
        <v>256.1611868794189</v>
      </c>
      <c r="K54" s="39">
        <f t="shared" si="4"/>
        <v>243.48052045165628</v>
      </c>
      <c r="L54" s="130">
        <f t="shared" si="7"/>
        <v>12.680666427762617</v>
      </c>
    </row>
    <row r="55" spans="1:12" s="46" customFormat="1" ht="15">
      <c r="A55" s="232" t="s">
        <v>70</v>
      </c>
      <c r="B55" s="235">
        <v>1.5910000000000002</v>
      </c>
      <c r="C55" s="167">
        <v>1.5910000000000002</v>
      </c>
      <c r="D55" s="66">
        <f t="shared" si="8"/>
        <v>100</v>
      </c>
      <c r="E55" s="73">
        <v>1.3</v>
      </c>
      <c r="F55" s="211">
        <f t="shared" si="1"/>
        <v>0.29100000000000015</v>
      </c>
      <c r="G55" s="72">
        <v>36.1</v>
      </c>
      <c r="H55" s="73">
        <v>32.8</v>
      </c>
      <c r="I55" s="126">
        <f t="shared" si="2"/>
        <v>3.3000000000000043</v>
      </c>
      <c r="J55" s="167">
        <f t="shared" si="3"/>
        <v>226.90131992457572</v>
      </c>
      <c r="K55" s="73">
        <f t="shared" si="4"/>
        <v>252.30769230769226</v>
      </c>
      <c r="L55" s="128">
        <f t="shared" si="7"/>
        <v>-25.406372383116548</v>
      </c>
    </row>
    <row r="56" spans="1:12" s="46" customFormat="1" ht="15">
      <c r="A56" s="232" t="s">
        <v>71</v>
      </c>
      <c r="B56" s="235">
        <v>1.283</v>
      </c>
      <c r="C56" s="167">
        <v>1.283</v>
      </c>
      <c r="D56" s="66">
        <f t="shared" si="8"/>
        <v>100</v>
      </c>
      <c r="E56" s="73">
        <v>1.248</v>
      </c>
      <c r="F56" s="211">
        <f t="shared" si="1"/>
        <v>0.03499999999999992</v>
      </c>
      <c r="G56" s="72">
        <v>37.3</v>
      </c>
      <c r="H56" s="73">
        <v>32.9</v>
      </c>
      <c r="I56" s="126">
        <f t="shared" si="2"/>
        <v>4.399999999999999</v>
      </c>
      <c r="J56" s="167">
        <f t="shared" si="3"/>
        <v>290.7248636009353</v>
      </c>
      <c r="K56" s="73">
        <f t="shared" si="4"/>
        <v>263.62179487179486</v>
      </c>
      <c r="L56" s="128">
        <f t="shared" si="7"/>
        <v>27.103068729140432</v>
      </c>
    </row>
    <row r="57" spans="1:12" s="46" customFormat="1" ht="15">
      <c r="A57" s="232" t="s">
        <v>72</v>
      </c>
      <c r="B57" s="235">
        <v>2.002</v>
      </c>
      <c r="C57" s="167">
        <v>1.402</v>
      </c>
      <c r="D57" s="66">
        <f t="shared" si="8"/>
        <v>70.02997002997003</v>
      </c>
      <c r="E57" s="73">
        <v>2.191</v>
      </c>
      <c r="F57" s="211">
        <f t="shared" si="1"/>
        <v>-0.7889999999999999</v>
      </c>
      <c r="G57" s="72">
        <v>9.101</v>
      </c>
      <c r="H57" s="73">
        <v>23</v>
      </c>
      <c r="I57" s="126">
        <f t="shared" si="2"/>
        <v>-13.899</v>
      </c>
      <c r="J57" s="167">
        <f t="shared" si="3"/>
        <v>64.91440798858774</v>
      </c>
      <c r="K57" s="73">
        <f t="shared" si="4"/>
        <v>104.97489730716568</v>
      </c>
      <c r="L57" s="128">
        <f t="shared" si="7"/>
        <v>-40.060489318577936</v>
      </c>
    </row>
    <row r="58" spans="1:12" s="46" customFormat="1" ht="15">
      <c r="A58" s="232" t="s">
        <v>73</v>
      </c>
      <c r="B58" s="235">
        <v>2.703</v>
      </c>
      <c r="C58" s="167">
        <v>2.46</v>
      </c>
      <c r="D58" s="66">
        <f t="shared" si="8"/>
        <v>91.00998890122088</v>
      </c>
      <c r="E58" s="73">
        <v>2.058</v>
      </c>
      <c r="F58" s="211">
        <f t="shared" si="1"/>
        <v>0.40200000000000014</v>
      </c>
      <c r="G58" s="72">
        <v>73.5</v>
      </c>
      <c r="H58" s="73">
        <v>63.6</v>
      </c>
      <c r="I58" s="126">
        <f t="shared" si="2"/>
        <v>9.899999999999999</v>
      </c>
      <c r="J58" s="167">
        <f t="shared" si="3"/>
        <v>298.7804878048781</v>
      </c>
      <c r="K58" s="73">
        <f t="shared" si="4"/>
        <v>309.03790087463557</v>
      </c>
      <c r="L58" s="128">
        <f t="shared" si="7"/>
        <v>-10.25741306975749</v>
      </c>
    </row>
    <row r="59" spans="1:12" s="46" customFormat="1" ht="15">
      <c r="A59" s="232" t="s">
        <v>74</v>
      </c>
      <c r="B59" s="235">
        <v>0.747</v>
      </c>
      <c r="C59" s="167">
        <v>0.339</v>
      </c>
      <c r="D59" s="66">
        <f t="shared" si="8"/>
        <v>45.381526104417674</v>
      </c>
      <c r="E59" s="73">
        <v>0.19</v>
      </c>
      <c r="F59" s="211">
        <f t="shared" si="1"/>
        <v>0.14900000000000002</v>
      </c>
      <c r="G59" s="72">
        <v>8.943</v>
      </c>
      <c r="H59" s="73">
        <v>8.113</v>
      </c>
      <c r="I59" s="126">
        <f t="shared" si="2"/>
        <v>0.8300000000000001</v>
      </c>
      <c r="J59" s="167">
        <f t="shared" si="3"/>
        <v>263.80530973451323</v>
      </c>
      <c r="K59" s="73">
        <f t="shared" si="4"/>
        <v>426.99999999999994</v>
      </c>
      <c r="L59" s="128">
        <f t="shared" si="7"/>
        <v>-163.1946902654867</v>
      </c>
    </row>
    <row r="60" spans="1:12" s="46" customFormat="1" ht="15">
      <c r="A60" s="232" t="s">
        <v>35</v>
      </c>
      <c r="B60" s="235">
        <v>0.878</v>
      </c>
      <c r="C60" s="167">
        <v>0.878</v>
      </c>
      <c r="D60" s="66">
        <f t="shared" si="8"/>
        <v>100</v>
      </c>
      <c r="E60" s="73">
        <v>1.111</v>
      </c>
      <c r="F60" s="211">
        <f t="shared" si="1"/>
        <v>-0.23299999999999998</v>
      </c>
      <c r="G60" s="72">
        <v>24.3</v>
      </c>
      <c r="H60" s="73">
        <v>29.9</v>
      </c>
      <c r="I60" s="126">
        <f t="shared" si="2"/>
        <v>-5.599999999999998</v>
      </c>
      <c r="J60" s="167">
        <f t="shared" si="3"/>
        <v>276.76537585421414</v>
      </c>
      <c r="K60" s="73">
        <f t="shared" si="4"/>
        <v>269.1269126912691</v>
      </c>
      <c r="L60" s="128">
        <f t="shared" si="7"/>
        <v>7.6384631629450155</v>
      </c>
    </row>
    <row r="61" spans="1:12" s="46" customFormat="1" ht="15">
      <c r="A61" s="232" t="s">
        <v>94</v>
      </c>
      <c r="B61" s="235">
        <v>1.216</v>
      </c>
      <c r="C61" s="167">
        <v>0.377</v>
      </c>
      <c r="D61" s="66">
        <f>C61/B61*100</f>
        <v>31.00328947368421</v>
      </c>
      <c r="E61" s="73">
        <v>0.7</v>
      </c>
      <c r="F61" s="211">
        <f>C61-E61</f>
        <v>-0.32299999999999995</v>
      </c>
      <c r="G61" s="72">
        <v>11.077</v>
      </c>
      <c r="H61" s="73">
        <v>14.5</v>
      </c>
      <c r="I61" s="126">
        <f>G61-H61</f>
        <v>-3.423</v>
      </c>
      <c r="J61" s="167">
        <f t="shared" si="3"/>
        <v>293.8196286472148</v>
      </c>
      <c r="K61" s="73">
        <f t="shared" si="4"/>
        <v>207.14285714285717</v>
      </c>
      <c r="L61" s="128">
        <f>J61-K61</f>
        <v>86.67677150435765</v>
      </c>
    </row>
    <row r="62" spans="1:12" s="46" customFormat="1" ht="15">
      <c r="A62" s="232" t="s">
        <v>36</v>
      </c>
      <c r="B62" s="235">
        <v>0.244</v>
      </c>
      <c r="C62" s="167">
        <v>0.15</v>
      </c>
      <c r="D62" s="66">
        <f t="shared" si="8"/>
        <v>61.47540983606557</v>
      </c>
      <c r="E62" s="73">
        <v>0.3</v>
      </c>
      <c r="F62" s="211">
        <f t="shared" si="1"/>
        <v>-0.15</v>
      </c>
      <c r="G62" s="72">
        <v>4.5</v>
      </c>
      <c r="H62" s="73">
        <v>7.2</v>
      </c>
      <c r="I62" s="126">
        <f t="shared" si="2"/>
        <v>-2.7</v>
      </c>
      <c r="J62" s="167">
        <f t="shared" si="3"/>
        <v>300</v>
      </c>
      <c r="K62" s="73">
        <f t="shared" si="4"/>
        <v>240</v>
      </c>
      <c r="L62" s="128">
        <f t="shared" si="7"/>
        <v>60</v>
      </c>
    </row>
    <row r="63" spans="1:12" s="46" customFormat="1" ht="15">
      <c r="A63" s="232" t="s">
        <v>75</v>
      </c>
      <c r="B63" s="235">
        <v>1.095</v>
      </c>
      <c r="C63" s="167">
        <v>0.959</v>
      </c>
      <c r="D63" s="66">
        <f t="shared" si="8"/>
        <v>87.57990867579909</v>
      </c>
      <c r="E63" s="73">
        <v>1.1</v>
      </c>
      <c r="F63" s="211">
        <f t="shared" si="1"/>
        <v>-0.14100000000000013</v>
      </c>
      <c r="G63" s="72">
        <v>38.763</v>
      </c>
      <c r="H63" s="73">
        <v>33.2</v>
      </c>
      <c r="I63" s="126">
        <f t="shared" si="2"/>
        <v>5.562999999999995</v>
      </c>
      <c r="J63" s="167">
        <f t="shared" si="3"/>
        <v>404.20229405630863</v>
      </c>
      <c r="K63" s="73">
        <f t="shared" si="4"/>
        <v>301.8181818181818</v>
      </c>
      <c r="L63" s="128">
        <f t="shared" si="7"/>
        <v>102.38411223812682</v>
      </c>
    </row>
    <row r="64" spans="1:12" s="46" customFormat="1" ht="15">
      <c r="A64" s="232" t="s">
        <v>37</v>
      </c>
      <c r="B64" s="235">
        <v>1.899</v>
      </c>
      <c r="C64" s="167">
        <v>1.899</v>
      </c>
      <c r="D64" s="66">
        <f t="shared" si="8"/>
        <v>100</v>
      </c>
      <c r="E64" s="73">
        <v>1.4</v>
      </c>
      <c r="F64" s="211">
        <f t="shared" si="1"/>
        <v>0.4990000000000001</v>
      </c>
      <c r="G64" s="72">
        <v>47.9</v>
      </c>
      <c r="H64" s="73">
        <v>41</v>
      </c>
      <c r="I64" s="126">
        <f t="shared" si="2"/>
        <v>6.899999999999999</v>
      </c>
      <c r="J64" s="167">
        <f t="shared" si="3"/>
        <v>252.23802001053184</v>
      </c>
      <c r="K64" s="73">
        <f t="shared" si="4"/>
        <v>292.8571428571429</v>
      </c>
      <c r="L64" s="128">
        <f t="shared" si="7"/>
        <v>-40.61912284661105</v>
      </c>
    </row>
    <row r="65" spans="1:12" s="46" customFormat="1" ht="15">
      <c r="A65" s="232" t="s">
        <v>38</v>
      </c>
      <c r="B65" s="235">
        <v>1.536</v>
      </c>
      <c r="C65" s="167">
        <v>1.117</v>
      </c>
      <c r="D65" s="66">
        <f t="shared" si="8"/>
        <v>72.72135416666666</v>
      </c>
      <c r="E65" s="73">
        <v>2.7</v>
      </c>
      <c r="F65" s="211">
        <f t="shared" si="1"/>
        <v>-1.5830000000000002</v>
      </c>
      <c r="G65" s="72">
        <v>36.3</v>
      </c>
      <c r="H65" s="73">
        <v>40.1</v>
      </c>
      <c r="I65" s="126">
        <f t="shared" si="2"/>
        <v>-3.8000000000000043</v>
      </c>
      <c r="J65" s="167">
        <f t="shared" si="3"/>
        <v>324.977618621307</v>
      </c>
      <c r="K65" s="73">
        <f t="shared" si="4"/>
        <v>148.5185185185185</v>
      </c>
      <c r="L65" s="128">
        <f t="shared" si="7"/>
        <v>176.45910010278848</v>
      </c>
    </row>
    <row r="66" spans="1:12" s="46" customFormat="1" ht="15">
      <c r="A66" s="229" t="s">
        <v>39</v>
      </c>
      <c r="B66" s="235">
        <v>3.793</v>
      </c>
      <c r="C66" s="167">
        <v>3.3</v>
      </c>
      <c r="D66" s="66">
        <f t="shared" si="8"/>
        <v>87.00237279198522</v>
      </c>
      <c r="E66" s="73">
        <v>3.184</v>
      </c>
      <c r="F66" s="211">
        <f t="shared" si="1"/>
        <v>0.11599999999999966</v>
      </c>
      <c r="G66" s="72">
        <v>104.6</v>
      </c>
      <c r="H66" s="73">
        <v>83.2</v>
      </c>
      <c r="I66" s="126">
        <f t="shared" si="2"/>
        <v>21.39999999999999</v>
      </c>
      <c r="J66" s="167">
        <f t="shared" si="3"/>
        <v>316.96969696969694</v>
      </c>
      <c r="K66" s="73">
        <f t="shared" si="4"/>
        <v>261.3065326633166</v>
      </c>
      <c r="L66" s="128">
        <f t="shared" si="7"/>
        <v>55.66316430638034</v>
      </c>
    </row>
    <row r="67" spans="1:12" s="46" customFormat="1" ht="15">
      <c r="A67" s="229" t="s">
        <v>40</v>
      </c>
      <c r="B67" s="235">
        <v>8.667</v>
      </c>
      <c r="C67" s="166">
        <v>8.667</v>
      </c>
      <c r="D67" s="66">
        <f t="shared" si="8"/>
        <v>100</v>
      </c>
      <c r="E67" s="66">
        <v>7.964</v>
      </c>
      <c r="F67" s="211">
        <f t="shared" si="1"/>
        <v>0.7029999999999994</v>
      </c>
      <c r="G67" s="94">
        <v>187.9</v>
      </c>
      <c r="H67" s="66">
        <v>215.9</v>
      </c>
      <c r="I67" s="126">
        <f t="shared" si="2"/>
        <v>-28</v>
      </c>
      <c r="J67" s="167">
        <f t="shared" si="3"/>
        <v>216.79935387100497</v>
      </c>
      <c r="K67" s="73">
        <f t="shared" si="4"/>
        <v>271.0949271722752</v>
      </c>
      <c r="L67" s="128">
        <f t="shared" si="7"/>
        <v>-54.29557330127025</v>
      </c>
    </row>
    <row r="68" spans="1:12" s="46" customFormat="1" ht="15" customHeight="1">
      <c r="A68" s="232" t="s">
        <v>41</v>
      </c>
      <c r="B68" s="235">
        <v>1.541</v>
      </c>
      <c r="C68" s="167">
        <v>1.461</v>
      </c>
      <c r="D68" s="66">
        <f t="shared" si="8"/>
        <v>94.80856586632058</v>
      </c>
      <c r="E68" s="73">
        <v>1.3</v>
      </c>
      <c r="F68" s="211">
        <f t="shared" si="1"/>
        <v>0.16100000000000003</v>
      </c>
      <c r="G68" s="72">
        <v>42.738</v>
      </c>
      <c r="H68" s="73">
        <v>25.8</v>
      </c>
      <c r="I68" s="126">
        <f t="shared" si="2"/>
        <v>16.938</v>
      </c>
      <c r="J68" s="167">
        <f t="shared" si="3"/>
        <v>292.52566735112936</v>
      </c>
      <c r="K68" s="73">
        <f t="shared" si="4"/>
        <v>198.46153846153845</v>
      </c>
      <c r="L68" s="128">
        <f t="shared" si="7"/>
        <v>94.0641288895909</v>
      </c>
    </row>
    <row r="69" spans="1:12" s="44" customFormat="1" ht="15.75">
      <c r="A69" s="231" t="s">
        <v>76</v>
      </c>
      <c r="B69" s="234">
        <v>5.162</v>
      </c>
      <c r="C69" s="170">
        <f>SUM(C70:C75)-C73-C74</f>
        <v>5.087999999999999</v>
      </c>
      <c r="D69" s="65">
        <f t="shared" si="8"/>
        <v>98.56644711352187</v>
      </c>
      <c r="E69" s="39">
        <v>5.143</v>
      </c>
      <c r="F69" s="109">
        <f t="shared" si="1"/>
        <v>-0.055000000000000604</v>
      </c>
      <c r="G69" s="42">
        <f>SUM(G70:G75)-G73-G74</f>
        <v>172.64600000000002</v>
      </c>
      <c r="H69" s="39">
        <v>148.2</v>
      </c>
      <c r="I69" s="130">
        <f t="shared" si="2"/>
        <v>24.446000000000026</v>
      </c>
      <c r="J69" s="170">
        <f t="shared" si="3"/>
        <v>339.3199685534592</v>
      </c>
      <c r="K69" s="39">
        <f t="shared" si="4"/>
        <v>288.1586622593817</v>
      </c>
      <c r="L69" s="130">
        <f t="shared" si="7"/>
        <v>51.16130629407752</v>
      </c>
    </row>
    <row r="70" spans="1:12" s="46" customFormat="1" ht="15">
      <c r="A70" s="232" t="s">
        <v>77</v>
      </c>
      <c r="B70" s="235">
        <v>0.95</v>
      </c>
      <c r="C70" s="167">
        <v>0.95</v>
      </c>
      <c r="D70" s="66">
        <f t="shared" si="8"/>
        <v>100</v>
      </c>
      <c r="E70" s="73">
        <v>0.835</v>
      </c>
      <c r="F70" s="211">
        <f t="shared" si="1"/>
        <v>0.11499999999999999</v>
      </c>
      <c r="G70" s="72">
        <v>28.1</v>
      </c>
      <c r="H70" s="73">
        <v>22</v>
      </c>
      <c r="I70" s="126">
        <f t="shared" si="2"/>
        <v>6.100000000000001</v>
      </c>
      <c r="J70" s="167">
        <f t="shared" si="3"/>
        <v>295.7894736842105</v>
      </c>
      <c r="K70" s="73">
        <f t="shared" si="4"/>
        <v>263.47305389221555</v>
      </c>
      <c r="L70" s="128">
        <f t="shared" si="7"/>
        <v>32.316419791994974</v>
      </c>
    </row>
    <row r="71" spans="1:12" s="46" customFormat="1" ht="15">
      <c r="A71" s="232" t="s">
        <v>42</v>
      </c>
      <c r="B71" s="235">
        <v>1.4289999999999998</v>
      </c>
      <c r="C71" s="167">
        <v>1.394</v>
      </c>
      <c r="D71" s="66">
        <f t="shared" si="8"/>
        <v>97.55073477956614</v>
      </c>
      <c r="E71" s="73">
        <v>1.5</v>
      </c>
      <c r="F71" s="211">
        <f t="shared" si="1"/>
        <v>-0.1060000000000001</v>
      </c>
      <c r="G71" s="72">
        <v>41.211</v>
      </c>
      <c r="H71" s="73">
        <v>35.7</v>
      </c>
      <c r="I71" s="126">
        <f aca="true" t="shared" si="9" ref="I71:I103">G71-H71</f>
        <v>5.510999999999996</v>
      </c>
      <c r="J71" s="167">
        <f aca="true" t="shared" si="10" ref="J71:J102">IF(C71&gt;0,G71/C71*10,"")</f>
        <v>295.6312769010043</v>
      </c>
      <c r="K71" s="73">
        <f aca="true" t="shared" si="11" ref="K71:K102">IF(E71&gt;0,H71/E71*10,"")</f>
        <v>238</v>
      </c>
      <c r="L71" s="128">
        <f t="shared" si="7"/>
        <v>57.6312769010043</v>
      </c>
    </row>
    <row r="72" spans="1:12" s="46" customFormat="1" ht="15">
      <c r="A72" s="232" t="s">
        <v>43</v>
      </c>
      <c r="B72" s="235">
        <v>1.5090000000000001</v>
      </c>
      <c r="C72" s="167">
        <v>1.469</v>
      </c>
      <c r="D72" s="66">
        <f t="shared" si="8"/>
        <v>97.34923790589795</v>
      </c>
      <c r="E72" s="73">
        <v>1.508</v>
      </c>
      <c r="F72" s="211">
        <f aca="true" t="shared" si="12" ref="F72:F103">C72-E72</f>
        <v>-0.038999999999999924</v>
      </c>
      <c r="G72" s="72">
        <v>63.27</v>
      </c>
      <c r="H72" s="73">
        <v>54.8</v>
      </c>
      <c r="I72" s="126">
        <f t="shared" si="9"/>
        <v>8.470000000000006</v>
      </c>
      <c r="J72" s="167">
        <f t="shared" si="10"/>
        <v>430.70115724982986</v>
      </c>
      <c r="K72" s="73">
        <f t="shared" si="11"/>
        <v>363.39522546419096</v>
      </c>
      <c r="L72" s="128">
        <f t="shared" si="7"/>
        <v>67.3059317856389</v>
      </c>
    </row>
    <row r="73" spans="1:12" s="46" customFormat="1" ht="15" hidden="1">
      <c r="A73" s="232" t="s">
        <v>78</v>
      </c>
      <c r="B73" s="235">
        <v>0.009000000000000001</v>
      </c>
      <c r="C73" s="167"/>
      <c r="D73" s="66">
        <f t="shared" si="8"/>
        <v>0</v>
      </c>
      <c r="E73" s="73"/>
      <c r="F73" s="211">
        <f t="shared" si="12"/>
        <v>0</v>
      </c>
      <c r="G73" s="72"/>
      <c r="H73" s="73"/>
      <c r="I73" s="126">
        <f t="shared" si="9"/>
        <v>0</v>
      </c>
      <c r="J73" s="167">
        <f t="shared" si="10"/>
      </c>
      <c r="K73" s="73">
        <f t="shared" si="11"/>
      </c>
      <c r="L73" s="128" t="e">
        <f t="shared" si="7"/>
        <v>#VALUE!</v>
      </c>
    </row>
    <row r="74" spans="1:12" s="46" customFormat="1" ht="15" hidden="1">
      <c r="A74" s="232" t="s">
        <v>79</v>
      </c>
      <c r="B74" s="235">
        <v>0.002</v>
      </c>
      <c r="C74" s="167"/>
      <c r="D74" s="66">
        <f t="shared" si="8"/>
        <v>0</v>
      </c>
      <c r="E74" s="73"/>
      <c r="F74" s="211">
        <f t="shared" si="12"/>
        <v>0</v>
      </c>
      <c r="G74" s="72"/>
      <c r="H74" s="73"/>
      <c r="I74" s="126">
        <f t="shared" si="9"/>
        <v>0</v>
      </c>
      <c r="J74" s="167">
        <f t="shared" si="10"/>
      </c>
      <c r="K74" s="73">
        <f t="shared" si="11"/>
      </c>
      <c r="L74" s="128" t="e">
        <f t="shared" si="7"/>
        <v>#VALUE!</v>
      </c>
    </row>
    <row r="75" spans="1:12" s="46" customFormat="1" ht="15">
      <c r="A75" s="232" t="s">
        <v>44</v>
      </c>
      <c r="B75" s="235">
        <v>1.275</v>
      </c>
      <c r="C75" s="167">
        <v>1.275</v>
      </c>
      <c r="D75" s="66">
        <f t="shared" si="8"/>
        <v>100</v>
      </c>
      <c r="E75" s="73">
        <v>1.3</v>
      </c>
      <c r="F75" s="211">
        <f t="shared" si="12"/>
        <v>-0.025000000000000133</v>
      </c>
      <c r="G75" s="72">
        <v>40.065</v>
      </c>
      <c r="H75" s="73">
        <v>35.7</v>
      </c>
      <c r="I75" s="126">
        <f t="shared" si="9"/>
        <v>4.364999999999995</v>
      </c>
      <c r="J75" s="167">
        <f t="shared" si="10"/>
        <v>314.2352941176471</v>
      </c>
      <c r="K75" s="73">
        <f t="shared" si="11"/>
        <v>274.61538461538464</v>
      </c>
      <c r="L75" s="128">
        <f t="shared" si="7"/>
        <v>39.61990950226243</v>
      </c>
    </row>
    <row r="76" spans="1:12" s="44" customFormat="1" ht="15.75">
      <c r="A76" s="231" t="s">
        <v>45</v>
      </c>
      <c r="B76" s="234">
        <v>10.128</v>
      </c>
      <c r="C76" s="170">
        <f>SUM(C77:C92)-C83-C84-C92</f>
        <v>9.191000000000003</v>
      </c>
      <c r="D76" s="65">
        <f t="shared" si="8"/>
        <v>90.74842022116906</v>
      </c>
      <c r="E76" s="39">
        <v>10.2237</v>
      </c>
      <c r="F76" s="109">
        <f t="shared" si="12"/>
        <v>-1.0326999999999966</v>
      </c>
      <c r="G76" s="42">
        <f>SUM(G77:G92)-G83-G84-G92</f>
        <v>214.93990000000002</v>
      </c>
      <c r="H76" s="39">
        <v>258.01410000000004</v>
      </c>
      <c r="I76" s="130">
        <f t="shared" si="9"/>
        <v>-43.07420000000002</v>
      </c>
      <c r="J76" s="170">
        <f t="shared" si="10"/>
        <v>233.85910129474482</v>
      </c>
      <c r="K76" s="39">
        <f t="shared" si="11"/>
        <v>252.36861410252655</v>
      </c>
      <c r="L76" s="125">
        <f t="shared" si="7"/>
        <v>-18.509512807781732</v>
      </c>
    </row>
    <row r="77" spans="1:12" s="46" customFormat="1" ht="15">
      <c r="A77" s="232" t="s">
        <v>80</v>
      </c>
      <c r="B77" s="235">
        <v>0.055</v>
      </c>
      <c r="C77" s="167">
        <v>0.053</v>
      </c>
      <c r="D77" s="66">
        <f t="shared" si="8"/>
        <v>96.36363636363636</v>
      </c>
      <c r="E77" s="73">
        <v>0.02</v>
      </c>
      <c r="F77" s="110">
        <f t="shared" si="12"/>
        <v>0.033</v>
      </c>
      <c r="G77" s="72">
        <v>0.304</v>
      </c>
      <c r="H77" s="73">
        <v>0.16</v>
      </c>
      <c r="I77" s="128">
        <f t="shared" si="9"/>
        <v>0.144</v>
      </c>
      <c r="J77" s="167">
        <f t="shared" si="10"/>
        <v>57.35849056603773</v>
      </c>
      <c r="K77" s="73">
        <f t="shared" si="11"/>
        <v>80</v>
      </c>
      <c r="L77" s="128">
        <f t="shared" si="7"/>
        <v>-22.64150943396227</v>
      </c>
    </row>
    <row r="78" spans="1:12" s="46" customFormat="1" ht="15">
      <c r="A78" s="232" t="s">
        <v>81</v>
      </c>
      <c r="B78" s="235">
        <v>0.49</v>
      </c>
      <c r="C78" s="167">
        <v>0.3</v>
      </c>
      <c r="D78" s="66">
        <f t="shared" si="8"/>
        <v>61.224489795918366</v>
      </c>
      <c r="E78" s="73">
        <v>0.497</v>
      </c>
      <c r="F78" s="110">
        <f t="shared" si="12"/>
        <v>-0.197</v>
      </c>
      <c r="G78" s="72">
        <v>8</v>
      </c>
      <c r="H78" s="73">
        <v>12.604</v>
      </c>
      <c r="I78" s="128">
        <f t="shared" si="9"/>
        <v>-4.603999999999999</v>
      </c>
      <c r="J78" s="167">
        <f t="shared" si="10"/>
        <v>266.6666666666667</v>
      </c>
      <c r="K78" s="73">
        <f t="shared" si="11"/>
        <v>253.60160965794765</v>
      </c>
      <c r="L78" s="128">
        <f t="shared" si="7"/>
        <v>13.065057008719037</v>
      </c>
    </row>
    <row r="79" spans="1:12" s="46" customFormat="1" ht="15">
      <c r="A79" s="232" t="s">
        <v>82</v>
      </c>
      <c r="B79" s="235">
        <v>0.078</v>
      </c>
      <c r="C79" s="167">
        <v>0.025</v>
      </c>
      <c r="D79" s="66">
        <f t="shared" si="8"/>
        <v>32.05128205128205</v>
      </c>
      <c r="E79" s="73">
        <v>0.0357</v>
      </c>
      <c r="F79" s="110">
        <f t="shared" si="12"/>
        <v>-0.010700000000000001</v>
      </c>
      <c r="G79" s="72">
        <v>0.27</v>
      </c>
      <c r="H79" s="73">
        <v>0.4501</v>
      </c>
      <c r="I79" s="128">
        <f t="shared" si="9"/>
        <v>-0.18009999999999998</v>
      </c>
      <c r="J79" s="167">
        <f t="shared" si="10"/>
        <v>108</v>
      </c>
      <c r="K79" s="73">
        <f t="shared" si="11"/>
        <v>126.07843137254902</v>
      </c>
      <c r="L79" s="128">
        <f t="shared" si="7"/>
        <v>-18.07843137254902</v>
      </c>
    </row>
    <row r="80" spans="1:12" s="46" customFormat="1" ht="15">
      <c r="A80" s="232" t="s">
        <v>83</v>
      </c>
      <c r="B80" s="235">
        <v>0.503</v>
      </c>
      <c r="C80" s="167">
        <v>0.356</v>
      </c>
      <c r="D80" s="66">
        <f t="shared" si="8"/>
        <v>70.77534791252485</v>
      </c>
      <c r="E80" s="73">
        <v>0.441</v>
      </c>
      <c r="F80" s="110">
        <f t="shared" si="12"/>
        <v>-0.08500000000000002</v>
      </c>
      <c r="G80" s="72">
        <v>5.5</v>
      </c>
      <c r="H80" s="73">
        <v>7.5</v>
      </c>
      <c r="I80" s="128">
        <f t="shared" si="9"/>
        <v>-2</v>
      </c>
      <c r="J80" s="167">
        <f t="shared" si="10"/>
        <v>154.4943820224719</v>
      </c>
      <c r="K80" s="73">
        <f t="shared" si="11"/>
        <v>170.06802721088434</v>
      </c>
      <c r="L80" s="128">
        <f t="shared" si="7"/>
        <v>-15.573645188412428</v>
      </c>
    </row>
    <row r="81" spans="1:12" s="46" customFormat="1" ht="15">
      <c r="A81" s="232" t="s">
        <v>46</v>
      </c>
      <c r="B81" s="235">
        <v>1.58</v>
      </c>
      <c r="C81" s="167">
        <v>1.5</v>
      </c>
      <c r="D81" s="66">
        <f t="shared" si="8"/>
        <v>94.9367088607595</v>
      </c>
      <c r="E81" s="73">
        <v>1.968</v>
      </c>
      <c r="F81" s="110">
        <f t="shared" si="12"/>
        <v>-0.46799999999999997</v>
      </c>
      <c r="G81" s="72">
        <v>30</v>
      </c>
      <c r="H81" s="73">
        <v>42.8</v>
      </c>
      <c r="I81" s="128">
        <f t="shared" si="9"/>
        <v>-12.799999999999997</v>
      </c>
      <c r="J81" s="167">
        <f t="shared" si="10"/>
        <v>200</v>
      </c>
      <c r="K81" s="73">
        <f t="shared" si="11"/>
        <v>217.47967479674796</v>
      </c>
      <c r="L81" s="128">
        <f t="shared" si="7"/>
        <v>-17.479674796747958</v>
      </c>
    </row>
    <row r="82" spans="1:12" s="46" customFormat="1" ht="15">
      <c r="A82" s="232" t="s">
        <v>47</v>
      </c>
      <c r="B82" s="235">
        <v>1.3479999999999999</v>
      </c>
      <c r="C82" s="167">
        <v>1.01</v>
      </c>
      <c r="D82" s="66">
        <f t="shared" si="8"/>
        <v>74.92581602373888</v>
      </c>
      <c r="E82" s="73">
        <v>1.3</v>
      </c>
      <c r="F82" s="110">
        <f t="shared" si="12"/>
        <v>-0.29000000000000004</v>
      </c>
      <c r="G82" s="72">
        <v>20.58</v>
      </c>
      <c r="H82" s="73">
        <v>31.8</v>
      </c>
      <c r="I82" s="128">
        <f t="shared" si="9"/>
        <v>-11.220000000000002</v>
      </c>
      <c r="J82" s="167">
        <f t="shared" si="10"/>
        <v>203.76237623762376</v>
      </c>
      <c r="K82" s="73">
        <f t="shared" si="11"/>
        <v>244.61538461538458</v>
      </c>
      <c r="L82" s="128">
        <f t="shared" si="7"/>
        <v>-40.85300837776083</v>
      </c>
    </row>
    <row r="83" spans="1:12" s="46" customFormat="1" ht="15" hidden="1">
      <c r="A83" s="232" t="s">
        <v>84</v>
      </c>
      <c r="B83" s="235">
        <v>0</v>
      </c>
      <c r="C83" s="167"/>
      <c r="D83" s="66" t="e">
        <f t="shared" si="8"/>
        <v>#DIV/0!</v>
      </c>
      <c r="E83" s="73"/>
      <c r="F83" s="110">
        <f t="shared" si="12"/>
        <v>0</v>
      </c>
      <c r="G83" s="72"/>
      <c r="H83" s="73"/>
      <c r="I83" s="128">
        <f t="shared" si="9"/>
        <v>0</v>
      </c>
      <c r="J83" s="167">
        <f t="shared" si="10"/>
      </c>
      <c r="K83" s="73">
        <f t="shared" si="11"/>
      </c>
      <c r="L83" s="128" t="e">
        <f t="shared" si="7"/>
        <v>#VALUE!</v>
      </c>
    </row>
    <row r="84" spans="1:12" s="46" customFormat="1" ht="15" hidden="1">
      <c r="A84" s="232" t="s">
        <v>85</v>
      </c>
      <c r="B84" s="235">
        <v>0</v>
      </c>
      <c r="C84" s="167"/>
      <c r="D84" s="66" t="e">
        <f t="shared" si="8"/>
        <v>#DIV/0!</v>
      </c>
      <c r="E84" s="73"/>
      <c r="F84" s="110">
        <f t="shared" si="12"/>
        <v>0</v>
      </c>
      <c r="G84" s="72"/>
      <c r="H84" s="73"/>
      <c r="I84" s="128">
        <f t="shared" si="9"/>
        <v>0</v>
      </c>
      <c r="J84" s="167">
        <f t="shared" si="10"/>
      </c>
      <c r="K84" s="73">
        <f t="shared" si="11"/>
      </c>
      <c r="L84" s="128" t="e">
        <f t="shared" si="7"/>
        <v>#VALUE!</v>
      </c>
    </row>
    <row r="85" spans="1:12" s="46" customFormat="1" ht="15">
      <c r="A85" s="232" t="s">
        <v>48</v>
      </c>
      <c r="B85" s="235">
        <v>1.078</v>
      </c>
      <c r="C85" s="167">
        <v>0.95</v>
      </c>
      <c r="D85" s="66">
        <f t="shared" si="8"/>
        <v>88.12615955473098</v>
      </c>
      <c r="E85" s="73">
        <v>1.057</v>
      </c>
      <c r="F85" s="110">
        <f t="shared" si="12"/>
        <v>-0.10699999999999998</v>
      </c>
      <c r="G85" s="72">
        <v>23.4</v>
      </c>
      <c r="H85" s="73">
        <v>32.9</v>
      </c>
      <c r="I85" s="128">
        <f t="shared" si="9"/>
        <v>-9.5</v>
      </c>
      <c r="J85" s="167">
        <f t="shared" si="10"/>
        <v>246.31578947368422</v>
      </c>
      <c r="K85" s="73">
        <f t="shared" si="11"/>
        <v>311.2582781456954</v>
      </c>
      <c r="L85" s="128">
        <f t="shared" si="7"/>
        <v>-64.94248867201117</v>
      </c>
    </row>
    <row r="86" spans="1:12" s="46" customFormat="1" ht="15" hidden="1">
      <c r="A86" s="232" t="s">
        <v>86</v>
      </c>
      <c r="B86" s="235">
        <v>0</v>
      </c>
      <c r="C86" s="167"/>
      <c r="D86" s="66" t="e">
        <f t="shared" si="8"/>
        <v>#DIV/0!</v>
      </c>
      <c r="E86" s="73"/>
      <c r="F86" s="110">
        <f t="shared" si="12"/>
        <v>0</v>
      </c>
      <c r="G86" s="72"/>
      <c r="H86" s="73"/>
      <c r="I86" s="128">
        <f t="shared" si="9"/>
        <v>0</v>
      </c>
      <c r="J86" s="167">
        <f t="shared" si="10"/>
      </c>
      <c r="K86" s="73">
        <f t="shared" si="11"/>
      </c>
      <c r="L86" s="128" t="e">
        <f t="shared" si="7"/>
        <v>#VALUE!</v>
      </c>
    </row>
    <row r="87" spans="1:12" s="46" customFormat="1" ht="15">
      <c r="A87" s="232" t="s">
        <v>49</v>
      </c>
      <c r="B87" s="235">
        <v>1.322</v>
      </c>
      <c r="C87" s="167">
        <v>1.322</v>
      </c>
      <c r="D87" s="66">
        <f t="shared" si="8"/>
        <v>100</v>
      </c>
      <c r="E87" s="73">
        <v>1.646</v>
      </c>
      <c r="F87" s="110">
        <f t="shared" si="12"/>
        <v>-0.32399999999999984</v>
      </c>
      <c r="G87" s="72">
        <v>42.02</v>
      </c>
      <c r="H87" s="73">
        <v>48.2</v>
      </c>
      <c r="I87" s="128">
        <f t="shared" si="9"/>
        <v>-6.18</v>
      </c>
      <c r="J87" s="167">
        <f t="shared" si="10"/>
        <v>317.85173978819967</v>
      </c>
      <c r="K87" s="73">
        <f t="shared" si="11"/>
        <v>292.83110571081414</v>
      </c>
      <c r="L87" s="128">
        <f t="shared" si="7"/>
        <v>25.020634077385523</v>
      </c>
    </row>
    <row r="88" spans="1:12" s="46" customFormat="1" ht="15">
      <c r="A88" s="232" t="s">
        <v>50</v>
      </c>
      <c r="B88" s="235">
        <v>0.838</v>
      </c>
      <c r="C88" s="167">
        <v>0.838</v>
      </c>
      <c r="D88" s="66">
        <f t="shared" si="8"/>
        <v>100</v>
      </c>
      <c r="E88" s="73">
        <v>0.7</v>
      </c>
      <c r="F88" s="110">
        <f t="shared" si="12"/>
        <v>0.138</v>
      </c>
      <c r="G88" s="72">
        <v>26.4</v>
      </c>
      <c r="H88" s="73">
        <v>18.5</v>
      </c>
      <c r="I88" s="128">
        <f t="shared" si="9"/>
        <v>7.899999999999999</v>
      </c>
      <c r="J88" s="167">
        <f t="shared" si="10"/>
        <v>315.035799522673</v>
      </c>
      <c r="K88" s="73">
        <f t="shared" si="11"/>
        <v>264.28571428571433</v>
      </c>
      <c r="L88" s="128">
        <f t="shared" si="7"/>
        <v>50.75008523695868</v>
      </c>
    </row>
    <row r="89" spans="1:12" s="46" customFormat="1" ht="15">
      <c r="A89" s="232" t="s">
        <v>51</v>
      </c>
      <c r="B89" s="235">
        <v>2.048</v>
      </c>
      <c r="C89" s="167">
        <v>2.048</v>
      </c>
      <c r="D89" s="66">
        <f t="shared" si="8"/>
        <v>100</v>
      </c>
      <c r="E89" s="73">
        <v>1.766</v>
      </c>
      <c r="F89" s="110">
        <f t="shared" si="12"/>
        <v>0.28200000000000003</v>
      </c>
      <c r="G89" s="72">
        <v>41</v>
      </c>
      <c r="H89" s="73">
        <v>44.1</v>
      </c>
      <c r="I89" s="128">
        <f t="shared" si="9"/>
        <v>-3.1000000000000014</v>
      </c>
      <c r="J89" s="167">
        <f t="shared" si="10"/>
        <v>200.1953125</v>
      </c>
      <c r="K89" s="73">
        <f t="shared" si="11"/>
        <v>249.71687429218574</v>
      </c>
      <c r="L89" s="128">
        <f t="shared" si="7"/>
        <v>-49.521561792185736</v>
      </c>
    </row>
    <row r="90" spans="1:12" s="46" customFormat="1" ht="15">
      <c r="A90" s="229" t="s">
        <v>52</v>
      </c>
      <c r="B90" s="235">
        <v>0.534</v>
      </c>
      <c r="C90" s="167">
        <v>0.534</v>
      </c>
      <c r="D90" s="66">
        <f t="shared" si="8"/>
        <v>100</v>
      </c>
      <c r="E90" s="73">
        <v>0.51</v>
      </c>
      <c r="F90" s="110">
        <f t="shared" si="12"/>
        <v>0.02400000000000002</v>
      </c>
      <c r="G90" s="72">
        <v>13.697</v>
      </c>
      <c r="H90" s="73">
        <v>13.8</v>
      </c>
      <c r="I90" s="128">
        <f t="shared" si="9"/>
        <v>-0.10300000000000153</v>
      </c>
      <c r="J90" s="167">
        <f t="shared" si="10"/>
        <v>256.49812734082394</v>
      </c>
      <c r="K90" s="73">
        <f t="shared" si="11"/>
        <v>270.5882352941176</v>
      </c>
      <c r="L90" s="128">
        <f t="shared" si="7"/>
        <v>-14.090107953293682</v>
      </c>
    </row>
    <row r="91" spans="1:12" s="46" customFormat="1" ht="15">
      <c r="A91" s="232" t="s">
        <v>97</v>
      </c>
      <c r="B91" s="235">
        <v>0.255</v>
      </c>
      <c r="C91" s="167">
        <v>0.255</v>
      </c>
      <c r="D91" s="66">
        <f t="shared" si="8"/>
        <v>100</v>
      </c>
      <c r="E91" s="73">
        <v>0.283</v>
      </c>
      <c r="F91" s="110">
        <f t="shared" si="12"/>
        <v>-0.02799999999999997</v>
      </c>
      <c r="G91" s="72">
        <f>147.8*C91/10</f>
        <v>3.7689</v>
      </c>
      <c r="H91" s="73">
        <v>5.2</v>
      </c>
      <c r="I91" s="128">
        <f t="shared" si="9"/>
        <v>-1.4311000000000003</v>
      </c>
      <c r="J91" s="167">
        <f t="shared" si="10"/>
        <v>147.79999999999998</v>
      </c>
      <c r="K91" s="73">
        <f t="shared" si="11"/>
        <v>183.74558303886928</v>
      </c>
      <c r="L91" s="128">
        <f t="shared" si="7"/>
        <v>-35.9455830388693</v>
      </c>
    </row>
    <row r="92" spans="1:12" s="46" customFormat="1" ht="15" hidden="1">
      <c r="A92" s="232" t="s">
        <v>87</v>
      </c>
      <c r="B92" s="235">
        <v>0</v>
      </c>
      <c r="C92" s="167"/>
      <c r="D92" s="66" t="e">
        <f t="shared" si="8"/>
        <v>#DIV/0!</v>
      </c>
      <c r="E92" s="73"/>
      <c r="F92" s="110">
        <f t="shared" si="12"/>
        <v>0</v>
      </c>
      <c r="G92" s="72"/>
      <c r="H92" s="73"/>
      <c r="I92" s="128">
        <f t="shared" si="9"/>
        <v>0</v>
      </c>
      <c r="J92" s="167">
        <f t="shared" si="10"/>
      </c>
      <c r="K92" s="73">
        <f t="shared" si="11"/>
      </c>
      <c r="L92" s="128" t="e">
        <f t="shared" si="7"/>
        <v>#VALUE!</v>
      </c>
    </row>
    <row r="93" spans="1:12" s="44" customFormat="1" ht="15.75">
      <c r="A93" s="231" t="s">
        <v>53</v>
      </c>
      <c r="B93" s="234">
        <v>6.989</v>
      </c>
      <c r="C93" s="170">
        <f>SUM(C94:C103)-C99</f>
        <v>3.8579999999999997</v>
      </c>
      <c r="D93" s="65">
        <f t="shared" si="8"/>
        <v>55.201030190299036</v>
      </c>
      <c r="E93" s="39">
        <v>4.975</v>
      </c>
      <c r="F93" s="109">
        <f t="shared" si="12"/>
        <v>-1.117</v>
      </c>
      <c r="G93" s="42">
        <f>SUM(G94:G103)-G99</f>
        <v>62.171</v>
      </c>
      <c r="H93" s="39">
        <v>101.61100000000002</v>
      </c>
      <c r="I93" s="130">
        <f t="shared" si="9"/>
        <v>-39.44000000000002</v>
      </c>
      <c r="J93" s="170">
        <f t="shared" si="10"/>
        <v>161.14826334888545</v>
      </c>
      <c r="K93" s="39">
        <f t="shared" si="11"/>
        <v>204.24321608040205</v>
      </c>
      <c r="L93" s="130">
        <f t="shared" si="7"/>
        <v>-43.0949527315166</v>
      </c>
    </row>
    <row r="94" spans="1:12" s="46" customFormat="1" ht="15" hidden="1">
      <c r="A94" s="232" t="s">
        <v>88</v>
      </c>
      <c r="B94" s="235">
        <v>0.83</v>
      </c>
      <c r="C94" s="167"/>
      <c r="D94" s="66">
        <f t="shared" si="8"/>
        <v>0</v>
      </c>
      <c r="E94" s="73">
        <v>0.543</v>
      </c>
      <c r="F94" s="110">
        <f t="shared" si="12"/>
        <v>-0.543</v>
      </c>
      <c r="G94" s="72"/>
      <c r="H94" s="73">
        <v>16.193</v>
      </c>
      <c r="I94" s="128">
        <f t="shared" si="9"/>
        <v>-16.193</v>
      </c>
      <c r="J94" s="167">
        <f t="shared" si="10"/>
      </c>
      <c r="K94" s="73">
        <f t="shared" si="11"/>
        <v>298.2136279926335</v>
      </c>
      <c r="L94" s="128" t="e">
        <f t="shared" si="7"/>
        <v>#VALUE!</v>
      </c>
    </row>
    <row r="95" spans="1:12" s="46" customFormat="1" ht="15">
      <c r="A95" s="232" t="s">
        <v>54</v>
      </c>
      <c r="B95" s="235">
        <v>3.606</v>
      </c>
      <c r="C95" s="167">
        <v>2.481</v>
      </c>
      <c r="D95" s="66">
        <f t="shared" si="8"/>
        <v>68.80199667221298</v>
      </c>
      <c r="E95" s="73">
        <v>2.5</v>
      </c>
      <c r="F95" s="110">
        <f t="shared" si="12"/>
        <v>-0.019000000000000128</v>
      </c>
      <c r="G95" s="72">
        <v>38.085</v>
      </c>
      <c r="H95" s="73">
        <v>45.3</v>
      </c>
      <c r="I95" s="128">
        <f t="shared" si="9"/>
        <v>-7.214999999999996</v>
      </c>
      <c r="J95" s="167">
        <f t="shared" si="10"/>
        <v>153.50665054413543</v>
      </c>
      <c r="K95" s="73">
        <f t="shared" si="11"/>
        <v>181.2</v>
      </c>
      <c r="L95" s="128">
        <f t="shared" si="7"/>
        <v>-27.693349455864563</v>
      </c>
    </row>
    <row r="96" spans="1:12" s="46" customFormat="1" ht="15">
      <c r="A96" s="232" t="s">
        <v>55</v>
      </c>
      <c r="B96" s="235">
        <v>0.5710000000000001</v>
      </c>
      <c r="C96" s="167">
        <v>0.571</v>
      </c>
      <c r="D96" s="66">
        <f t="shared" si="8"/>
        <v>99.99999999999997</v>
      </c>
      <c r="E96" s="73">
        <v>0.068</v>
      </c>
      <c r="F96" s="110">
        <f t="shared" si="12"/>
        <v>0.5029999999999999</v>
      </c>
      <c r="G96" s="72">
        <v>10.506</v>
      </c>
      <c r="H96" s="73">
        <v>0.678</v>
      </c>
      <c r="I96" s="128">
        <f t="shared" si="9"/>
        <v>9.828</v>
      </c>
      <c r="J96" s="167">
        <f t="shared" si="10"/>
        <v>183.99299474605957</v>
      </c>
      <c r="K96" s="73">
        <f t="shared" si="11"/>
        <v>99.70588235294117</v>
      </c>
      <c r="L96" s="128">
        <f t="shared" si="7"/>
        <v>84.28711239311839</v>
      </c>
    </row>
    <row r="97" spans="1:12" s="46" customFormat="1" ht="15">
      <c r="A97" s="232" t="s">
        <v>56</v>
      </c>
      <c r="B97" s="235">
        <v>0.504</v>
      </c>
      <c r="C97" s="167">
        <v>0.48</v>
      </c>
      <c r="D97" s="66">
        <f t="shared" si="8"/>
        <v>95.23809523809523</v>
      </c>
      <c r="E97" s="73">
        <v>0.627</v>
      </c>
      <c r="F97" s="110">
        <f t="shared" si="12"/>
        <v>-0.14700000000000002</v>
      </c>
      <c r="G97" s="72">
        <v>6.98</v>
      </c>
      <c r="H97" s="73">
        <v>8.9</v>
      </c>
      <c r="I97" s="128">
        <f t="shared" si="9"/>
        <v>-1.92</v>
      </c>
      <c r="J97" s="167">
        <f t="shared" si="10"/>
        <v>145.41666666666669</v>
      </c>
      <c r="K97" s="73">
        <f t="shared" si="11"/>
        <v>141.9457735247209</v>
      </c>
      <c r="L97" s="128">
        <f t="shared" si="7"/>
        <v>3.470893141945794</v>
      </c>
    </row>
    <row r="98" spans="1:12" s="46" customFormat="1" ht="15" hidden="1">
      <c r="A98" s="232" t="s">
        <v>57</v>
      </c>
      <c r="B98" s="235">
        <v>0.29100000000000004</v>
      </c>
      <c r="C98" s="167"/>
      <c r="D98" s="66">
        <f t="shared" si="8"/>
        <v>0</v>
      </c>
      <c r="E98" s="73">
        <v>0.066</v>
      </c>
      <c r="F98" s="110">
        <f t="shared" si="12"/>
        <v>-0.066</v>
      </c>
      <c r="G98" s="72"/>
      <c r="H98" s="73">
        <v>1.4</v>
      </c>
      <c r="I98" s="128">
        <f t="shared" si="9"/>
        <v>-1.4</v>
      </c>
      <c r="J98" s="167">
        <f t="shared" si="10"/>
      </c>
      <c r="K98" s="73">
        <f t="shared" si="11"/>
        <v>212.12121212121212</v>
      </c>
      <c r="L98" s="128" t="e">
        <f t="shared" si="7"/>
        <v>#VALUE!</v>
      </c>
    </row>
    <row r="99" spans="1:12" s="46" customFormat="1" ht="15" hidden="1">
      <c r="A99" s="232" t="s">
        <v>89</v>
      </c>
      <c r="B99" s="235">
        <v>0</v>
      </c>
      <c r="C99" s="167"/>
      <c r="D99" s="66" t="e">
        <f t="shared" si="8"/>
        <v>#DIV/0!</v>
      </c>
      <c r="E99" s="73"/>
      <c r="F99" s="110">
        <f t="shared" si="12"/>
        <v>0</v>
      </c>
      <c r="G99" s="72"/>
      <c r="H99" s="73"/>
      <c r="I99" s="128">
        <f t="shared" si="9"/>
        <v>0</v>
      </c>
      <c r="J99" s="167">
        <f t="shared" si="10"/>
      </c>
      <c r="K99" s="73">
        <f t="shared" si="11"/>
      </c>
      <c r="L99" s="128" t="e">
        <f t="shared" si="7"/>
        <v>#VALUE!</v>
      </c>
    </row>
    <row r="100" spans="1:12" s="46" customFormat="1" ht="15" hidden="1">
      <c r="A100" s="232" t="s">
        <v>58</v>
      </c>
      <c r="B100" s="235">
        <v>0.07100000000000001</v>
      </c>
      <c r="C100" s="167"/>
      <c r="D100" s="66">
        <f t="shared" si="8"/>
        <v>0</v>
      </c>
      <c r="E100" s="73">
        <v>0.05</v>
      </c>
      <c r="F100" s="110">
        <f t="shared" si="12"/>
        <v>-0.05</v>
      </c>
      <c r="G100" s="72"/>
      <c r="H100" s="73">
        <v>1.84</v>
      </c>
      <c r="I100" s="128">
        <f t="shared" si="9"/>
        <v>-1.84</v>
      </c>
      <c r="J100" s="167">
        <f t="shared" si="10"/>
      </c>
      <c r="K100" s="73">
        <f t="shared" si="11"/>
        <v>368</v>
      </c>
      <c r="L100" s="128" t="e">
        <f t="shared" si="7"/>
        <v>#VALUE!</v>
      </c>
    </row>
    <row r="101" spans="1:12" s="46" customFormat="1" ht="15" hidden="1">
      <c r="A101" s="232" t="s">
        <v>59</v>
      </c>
      <c r="B101" s="235">
        <v>0.788</v>
      </c>
      <c r="C101" s="167"/>
      <c r="D101" s="66">
        <f t="shared" si="8"/>
        <v>0</v>
      </c>
      <c r="E101" s="73">
        <v>0.774</v>
      </c>
      <c r="F101" s="110">
        <f t="shared" si="12"/>
        <v>-0.774</v>
      </c>
      <c r="G101" s="72"/>
      <c r="H101" s="73">
        <v>21.4</v>
      </c>
      <c r="I101" s="128">
        <f t="shared" si="9"/>
        <v>-21.4</v>
      </c>
      <c r="J101" s="167">
        <f t="shared" si="10"/>
      </c>
      <c r="K101" s="73">
        <f t="shared" si="11"/>
        <v>276.4857881136951</v>
      </c>
      <c r="L101" s="128" t="e">
        <f t="shared" si="7"/>
        <v>#VALUE!</v>
      </c>
    </row>
    <row r="102" spans="1:12" s="46" customFormat="1" ht="15">
      <c r="A102" s="290" t="s">
        <v>90</v>
      </c>
      <c r="B102" s="237">
        <v>0.326</v>
      </c>
      <c r="C102" s="186">
        <v>0.326</v>
      </c>
      <c r="D102" s="102">
        <f t="shared" si="8"/>
        <v>100</v>
      </c>
      <c r="E102" s="79">
        <v>0.347</v>
      </c>
      <c r="F102" s="213">
        <f t="shared" si="12"/>
        <v>-0.020999999999999963</v>
      </c>
      <c r="G102" s="77">
        <v>6.6</v>
      </c>
      <c r="H102" s="79">
        <v>5.9</v>
      </c>
      <c r="I102" s="129">
        <f t="shared" si="9"/>
        <v>0.6999999999999993</v>
      </c>
      <c r="J102" s="186">
        <f t="shared" si="10"/>
        <v>202.45398773006133</v>
      </c>
      <c r="K102" s="79">
        <f t="shared" si="11"/>
        <v>170.02881844380403</v>
      </c>
      <c r="L102" s="129">
        <f>J102-K102</f>
        <v>32.4251692862573</v>
      </c>
    </row>
    <row r="103" spans="1:12" s="46" customFormat="1" ht="15" hidden="1">
      <c r="A103" s="133" t="s">
        <v>91</v>
      </c>
      <c r="B103" s="334"/>
      <c r="C103" s="274"/>
      <c r="D103" s="280" t="e">
        <f t="shared" si="8"/>
        <v>#DIV/0!</v>
      </c>
      <c r="E103" s="136"/>
      <c r="F103" s="335">
        <f t="shared" si="12"/>
        <v>0</v>
      </c>
      <c r="G103" s="274"/>
      <c r="H103" s="136"/>
      <c r="I103" s="333">
        <f t="shared" si="9"/>
        <v>0</v>
      </c>
      <c r="J103" s="274" t="e">
        <f>G103/C103*10</f>
        <v>#DIV/0!</v>
      </c>
      <c r="K103" s="136" t="e">
        <f>H103/E103*10</f>
        <v>#DIV/0!</v>
      </c>
      <c r="L103" s="333" t="e">
        <f>J103-K103</f>
        <v>#DIV/0!</v>
      </c>
    </row>
    <row r="105" spans="1:7" s="47" customFormat="1" ht="15">
      <c r="A105" s="82"/>
      <c r="B105" s="82"/>
      <c r="G105" s="46"/>
    </row>
    <row r="106" spans="1:7" s="47" customFormat="1" ht="15">
      <c r="A106" s="82"/>
      <c r="B106" s="82"/>
      <c r="G106" s="46"/>
    </row>
    <row r="107" spans="1:7" s="47" customFormat="1" ht="15">
      <c r="A107" s="82"/>
      <c r="B107" s="82"/>
      <c r="G107" s="46"/>
    </row>
    <row r="108" spans="1:7" s="47" customFormat="1" ht="15">
      <c r="A108" s="82"/>
      <c r="B108" s="82"/>
      <c r="G108" s="46"/>
    </row>
    <row r="109" spans="1:7" s="47" customFormat="1" ht="15">
      <c r="A109" s="82"/>
      <c r="B109" s="82"/>
      <c r="G109" s="46"/>
    </row>
    <row r="110" spans="1:7" s="47" customFormat="1" ht="15">
      <c r="A110" s="82"/>
      <c r="B110" s="82"/>
      <c r="G110" s="46"/>
    </row>
    <row r="111" spans="1:7" s="47" customFormat="1" ht="15">
      <c r="A111" s="82"/>
      <c r="B111" s="82"/>
      <c r="G111" s="46"/>
    </row>
    <row r="112" spans="1:7" s="47" customFormat="1" ht="15">
      <c r="A112" s="82"/>
      <c r="B112" s="82"/>
      <c r="G112" s="46"/>
    </row>
    <row r="113" spans="1:7" s="47" customFormat="1" ht="15">
      <c r="A113" s="82"/>
      <c r="B113" s="82"/>
      <c r="G113" s="46"/>
    </row>
    <row r="114" spans="1:7" s="47" customFormat="1" ht="15">
      <c r="A114" s="82"/>
      <c r="B114" s="82"/>
      <c r="G114" s="46"/>
    </row>
    <row r="115" spans="1:7" s="47" customFormat="1" ht="15">
      <c r="A115" s="82"/>
      <c r="B115" s="82"/>
      <c r="G115" s="46"/>
    </row>
    <row r="116" spans="1:7" s="83" customFormat="1" ht="15">
      <c r="A116" s="82"/>
      <c r="B116" s="82"/>
      <c r="G116" s="84"/>
    </row>
    <row r="117" spans="1:7" s="83" customFormat="1" ht="15">
      <c r="A117" s="82"/>
      <c r="B117" s="82"/>
      <c r="G117" s="84"/>
    </row>
    <row r="118" spans="1:7" s="83" customFormat="1" ht="15">
      <c r="A118" s="82"/>
      <c r="B118" s="82"/>
      <c r="G118" s="84"/>
    </row>
    <row r="119" spans="1:7" s="83" customFormat="1" ht="15">
      <c r="A119" s="82"/>
      <c r="B119" s="82"/>
      <c r="G119" s="84"/>
    </row>
    <row r="120" spans="1:7" s="83" customFormat="1" ht="15">
      <c r="A120" s="82"/>
      <c r="B120" s="82"/>
      <c r="G120" s="84"/>
    </row>
    <row r="121" spans="1:7" s="83" customFormat="1" ht="15">
      <c r="A121" s="82"/>
      <c r="B121" s="82"/>
      <c r="G121" s="84"/>
    </row>
    <row r="122" spans="1:7" s="83" customFormat="1" ht="21" customHeight="1">
      <c r="A122" s="82"/>
      <c r="B122" s="82"/>
      <c r="G122" s="84"/>
    </row>
    <row r="123" spans="1:7" s="83" customFormat="1" ht="15">
      <c r="A123" s="82"/>
      <c r="B123" s="82"/>
      <c r="G123" s="84"/>
    </row>
    <row r="124" spans="1:7" s="83" customFormat="1" ht="15">
      <c r="A124" s="82"/>
      <c r="B124" s="82"/>
      <c r="G124" s="84"/>
    </row>
    <row r="125" spans="1:7" s="83" customFormat="1" ht="15">
      <c r="A125" s="82"/>
      <c r="B125" s="82"/>
      <c r="G125" s="84"/>
    </row>
    <row r="126" spans="1:7" s="83" customFormat="1" ht="15">
      <c r="A126" s="82"/>
      <c r="B126" s="82"/>
      <c r="G126" s="84"/>
    </row>
    <row r="127" spans="1:7" s="83" customFormat="1" ht="15">
      <c r="A127" s="82"/>
      <c r="B127" s="82"/>
      <c r="G127" s="84"/>
    </row>
    <row r="128" spans="1:7" s="83" customFormat="1" ht="15">
      <c r="A128" s="82"/>
      <c r="B128" s="82"/>
      <c r="G128" s="84"/>
    </row>
    <row r="129" spans="1:7" s="83" customFormat="1" ht="15">
      <c r="A129" s="82"/>
      <c r="B129" s="82"/>
      <c r="G129" s="84"/>
    </row>
    <row r="130" spans="1:7" s="83" customFormat="1" ht="15">
      <c r="A130" s="82"/>
      <c r="B130" s="82"/>
      <c r="G130" s="84"/>
    </row>
    <row r="131" spans="1:7" s="83" customFormat="1" ht="15">
      <c r="A131" s="82"/>
      <c r="B131" s="82"/>
      <c r="G131" s="84"/>
    </row>
    <row r="132" spans="1:7" s="83" customFormat="1" ht="15">
      <c r="A132" s="82"/>
      <c r="B132" s="82"/>
      <c r="G132" s="84"/>
    </row>
    <row r="133" spans="1:7" s="83" customFormat="1" ht="15">
      <c r="A133" s="82"/>
      <c r="B133" s="82"/>
      <c r="G133" s="84"/>
    </row>
    <row r="134" spans="1:7" s="83" customFormat="1" ht="15">
      <c r="A134" s="82"/>
      <c r="B134" s="82"/>
      <c r="G134" s="84"/>
    </row>
    <row r="135" spans="1:7" s="83" customFormat="1" ht="15">
      <c r="A135" s="82"/>
      <c r="B135" s="82"/>
      <c r="G135" s="84"/>
    </row>
    <row r="136" spans="1:7" s="83" customFormat="1" ht="15">
      <c r="A136" s="82"/>
      <c r="B136" s="82"/>
      <c r="G136" s="84"/>
    </row>
    <row r="137" spans="1:7" s="83" customFormat="1" ht="15">
      <c r="A137" s="82"/>
      <c r="B137" s="82"/>
      <c r="G137" s="84"/>
    </row>
    <row r="138" spans="1:7" s="83" customFormat="1" ht="15">
      <c r="A138" s="82"/>
      <c r="B138" s="82"/>
      <c r="G138" s="84"/>
    </row>
    <row r="139" spans="1:7" s="83" customFormat="1" ht="15">
      <c r="A139" s="82"/>
      <c r="B139" s="82"/>
      <c r="G139" s="84"/>
    </row>
    <row r="140" spans="1:7" s="83" customFormat="1" ht="15">
      <c r="A140" s="82"/>
      <c r="B140" s="82"/>
      <c r="G140" s="84"/>
    </row>
    <row r="141" spans="1:7" s="83" customFormat="1" ht="15">
      <c r="A141" s="82"/>
      <c r="B141" s="82"/>
      <c r="G141" s="84"/>
    </row>
    <row r="142" spans="1:7" s="83" customFormat="1" ht="15">
      <c r="A142" s="82"/>
      <c r="B142" s="82"/>
      <c r="G142" s="84"/>
    </row>
    <row r="143" spans="1:7" s="83" customFormat="1" ht="15">
      <c r="A143" s="82"/>
      <c r="B143" s="82"/>
      <c r="G143" s="84"/>
    </row>
    <row r="144" spans="1:7" s="83" customFormat="1" ht="15">
      <c r="A144" s="82"/>
      <c r="B144" s="82"/>
      <c r="G144" s="84"/>
    </row>
    <row r="145" spans="1:2" s="84" customFormat="1" ht="15">
      <c r="A145" s="85"/>
      <c r="B145" s="85"/>
    </row>
    <row r="146" spans="1:2" s="84" customFormat="1" ht="15">
      <c r="A146" s="85"/>
      <c r="B146" s="85"/>
    </row>
    <row r="147" spans="1:2" s="84" customFormat="1" ht="15">
      <c r="A147" s="85"/>
      <c r="B147" s="85"/>
    </row>
    <row r="148" spans="1:2" s="84" customFormat="1" ht="15">
      <c r="A148" s="85"/>
      <c r="B148" s="85"/>
    </row>
    <row r="149" spans="1:4" s="84" customFormat="1" ht="15">
      <c r="A149" s="85"/>
      <c r="B149" s="376"/>
      <c r="C149" s="376"/>
      <c r="D149" s="376"/>
    </row>
    <row r="150" spans="1:2" s="84" customFormat="1" ht="15.75">
      <c r="A150" s="86"/>
      <c r="B150" s="85"/>
    </row>
    <row r="151" spans="1:4" s="84" customFormat="1" ht="15">
      <c r="A151" s="85"/>
      <c r="B151" s="376"/>
      <c r="C151" s="376"/>
      <c r="D151" s="376"/>
    </row>
    <row r="152" spans="1:2" s="84" customFormat="1" ht="15">
      <c r="A152" s="85"/>
      <c r="B152" s="85"/>
    </row>
    <row r="153" spans="1:2" s="84" customFormat="1" ht="15">
      <c r="A153" s="85"/>
      <c r="B153" s="85"/>
    </row>
    <row r="154" spans="1:2" s="84" customFormat="1" ht="15">
      <c r="A154" s="85"/>
      <c r="B154" s="85"/>
    </row>
    <row r="155" spans="1:2" s="84" customFormat="1" ht="15">
      <c r="A155" s="85"/>
      <c r="B155" s="85"/>
    </row>
    <row r="156" spans="1:2" s="84" customFormat="1" ht="15">
      <c r="A156" s="85"/>
      <c r="B156" s="85"/>
    </row>
    <row r="157" spans="1:2" s="84" customFormat="1" ht="15">
      <c r="A157" s="85"/>
      <c r="B157" s="85"/>
    </row>
    <row r="158" spans="1:2" s="84" customFormat="1" ht="15">
      <c r="A158" s="85"/>
      <c r="B158" s="85"/>
    </row>
    <row r="159" spans="1:2" s="84" customFormat="1" ht="15">
      <c r="A159" s="85"/>
      <c r="B159" s="85"/>
    </row>
    <row r="160" spans="1:2" s="84" customFormat="1" ht="15">
      <c r="A160" s="85"/>
      <c r="B160" s="85"/>
    </row>
    <row r="161" spans="1:2" s="84" customFormat="1" ht="15">
      <c r="A161" s="85"/>
      <c r="B161" s="85"/>
    </row>
    <row r="162" spans="1:2" s="84" customFormat="1" ht="15">
      <c r="A162" s="85"/>
      <c r="B162" s="85"/>
    </row>
    <row r="163" spans="1:2" s="84" customFormat="1" ht="15">
      <c r="A163" s="85"/>
      <c r="B163" s="85"/>
    </row>
    <row r="164" spans="1:2" s="84" customFormat="1" ht="15">
      <c r="A164" s="85"/>
      <c r="B164" s="85"/>
    </row>
    <row r="165" spans="1:2" s="84" customFormat="1" ht="15">
      <c r="A165" s="85"/>
      <c r="B165" s="85"/>
    </row>
    <row r="166" spans="1:2" s="84" customFormat="1" ht="15">
      <c r="A166" s="85"/>
      <c r="B166" s="85"/>
    </row>
    <row r="167" spans="1:2" s="84" customFormat="1" ht="15">
      <c r="A167" s="85"/>
      <c r="B167" s="85"/>
    </row>
    <row r="168" spans="1:2" s="84" customFormat="1" ht="15">
      <c r="A168" s="85"/>
      <c r="B168" s="85"/>
    </row>
    <row r="169" spans="1:2" s="84" customFormat="1" ht="15">
      <c r="A169" s="85"/>
      <c r="B169" s="85"/>
    </row>
    <row r="170" spans="1:2" s="84" customFormat="1" ht="15">
      <c r="A170" s="85"/>
      <c r="B170" s="85"/>
    </row>
    <row r="171" spans="1:2" s="84" customFormat="1" ht="15">
      <c r="A171" s="85"/>
      <c r="B171" s="85"/>
    </row>
    <row r="172" spans="1:2" s="84" customFormat="1" ht="15">
      <c r="A172" s="85"/>
      <c r="B172" s="85"/>
    </row>
    <row r="173" spans="1:2" s="84" customFormat="1" ht="15">
      <c r="A173" s="85"/>
      <c r="B173" s="85"/>
    </row>
    <row r="174" spans="1:2" s="84" customFormat="1" ht="15">
      <c r="A174" s="85"/>
      <c r="B174" s="85"/>
    </row>
    <row r="175" spans="1:2" s="84" customFormat="1" ht="15">
      <c r="A175" s="85"/>
      <c r="B175" s="85"/>
    </row>
    <row r="176" spans="1:2" s="84" customFormat="1" ht="15">
      <c r="A176" s="85"/>
      <c r="B176" s="85"/>
    </row>
    <row r="177" spans="1:2" s="84" customFormat="1" ht="15">
      <c r="A177" s="85"/>
      <c r="B177" s="85"/>
    </row>
    <row r="178" spans="1:2" s="84" customFormat="1" ht="15">
      <c r="A178" s="85"/>
      <c r="B178" s="85"/>
    </row>
    <row r="179" spans="1:2" s="84" customFormat="1" ht="15">
      <c r="A179" s="85"/>
      <c r="B179" s="85"/>
    </row>
    <row r="180" spans="1:2" s="84" customFormat="1" ht="15">
      <c r="A180" s="85"/>
      <c r="B180" s="85"/>
    </row>
    <row r="181" spans="1:2" s="84" customFormat="1" ht="15">
      <c r="A181" s="85"/>
      <c r="B181" s="85"/>
    </row>
    <row r="182" spans="1:2" s="84" customFormat="1" ht="15">
      <c r="A182" s="85"/>
      <c r="B182" s="85"/>
    </row>
    <row r="183" spans="1:2" s="84" customFormat="1" ht="15">
      <c r="A183" s="85"/>
      <c r="B183" s="85"/>
    </row>
    <row r="184" spans="1:2" s="84" customFormat="1" ht="15">
      <c r="A184" s="85"/>
      <c r="B184" s="85"/>
    </row>
    <row r="185" spans="1:2" s="84" customFormat="1" ht="15">
      <c r="A185" s="85"/>
      <c r="B185" s="85"/>
    </row>
    <row r="186" spans="1:2" s="84" customFormat="1" ht="15">
      <c r="A186" s="85"/>
      <c r="B186" s="85"/>
    </row>
    <row r="187" spans="1:2" s="84" customFormat="1" ht="15">
      <c r="A187" s="85"/>
      <c r="B187" s="85"/>
    </row>
    <row r="188" spans="1:2" s="84" customFormat="1" ht="15">
      <c r="A188" s="85"/>
      <c r="B188" s="85"/>
    </row>
    <row r="189" spans="1:2" s="84" customFormat="1" ht="15">
      <c r="A189" s="85"/>
      <c r="B189" s="85"/>
    </row>
    <row r="190" spans="1:2" s="84" customFormat="1" ht="15">
      <c r="A190" s="85"/>
      <c r="B190" s="85"/>
    </row>
    <row r="191" spans="1:2" s="84" customFormat="1" ht="15">
      <c r="A191" s="85"/>
      <c r="B191" s="85"/>
    </row>
    <row r="192" spans="1:2" s="56" customFormat="1" ht="15">
      <c r="A192" s="87"/>
      <c r="B192" s="87"/>
    </row>
    <row r="193" spans="1:2" s="56" customFormat="1" ht="15">
      <c r="A193" s="87"/>
      <c r="B193" s="87"/>
    </row>
    <row r="194" spans="1:2" s="56" customFormat="1" ht="15">
      <c r="A194" s="87"/>
      <c r="B194" s="87"/>
    </row>
    <row r="195" spans="1:2" s="56" customFormat="1" ht="15">
      <c r="A195" s="87"/>
      <c r="B195" s="87"/>
    </row>
    <row r="196" spans="1:2" s="56" customFormat="1" ht="15">
      <c r="A196" s="87"/>
      <c r="B196" s="87"/>
    </row>
    <row r="197" spans="1:2" s="56" customFormat="1" ht="15">
      <c r="A197" s="87"/>
      <c r="B197" s="87"/>
    </row>
    <row r="198" spans="1:2" s="56" customFormat="1" ht="15">
      <c r="A198" s="87"/>
      <c r="B198" s="87"/>
    </row>
    <row r="199" spans="1:2" s="56" customFormat="1" ht="15">
      <c r="A199" s="87"/>
      <c r="B199" s="87"/>
    </row>
    <row r="200" spans="1:2" s="56" customFormat="1" ht="15">
      <c r="A200" s="87"/>
      <c r="B200" s="87"/>
    </row>
    <row r="201" spans="1:2" s="56" customFormat="1" ht="15">
      <c r="A201" s="87"/>
      <c r="B201" s="87"/>
    </row>
    <row r="202" spans="1:2" s="56" customFormat="1" ht="15">
      <c r="A202" s="87"/>
      <c r="B202" s="87"/>
    </row>
    <row r="203" spans="1:2" s="56" customFormat="1" ht="15">
      <c r="A203" s="87"/>
      <c r="B203" s="87"/>
    </row>
    <row r="204" spans="1:2" s="56" customFormat="1" ht="15">
      <c r="A204" s="87"/>
      <c r="B204" s="87"/>
    </row>
    <row r="205" spans="1:2" s="56" customFormat="1" ht="15">
      <c r="A205" s="87"/>
      <c r="B205" s="87"/>
    </row>
    <row r="206" spans="1:2" s="56" customFormat="1" ht="15">
      <c r="A206" s="87"/>
      <c r="B206" s="87"/>
    </row>
    <row r="207" spans="1:2" s="56" customFormat="1" ht="15">
      <c r="A207" s="87"/>
      <c r="B207" s="87"/>
    </row>
    <row r="208" spans="1:2" s="56" customFormat="1" ht="15">
      <c r="A208" s="87"/>
      <c r="B208" s="87"/>
    </row>
    <row r="209" spans="1:2" s="56" customFormat="1" ht="15">
      <c r="A209" s="87"/>
      <c r="B209" s="87"/>
    </row>
    <row r="210" spans="1:2" s="56" customFormat="1" ht="15">
      <c r="A210" s="87"/>
      <c r="B210" s="87"/>
    </row>
    <row r="211" spans="1:2" s="56" customFormat="1" ht="15">
      <c r="A211" s="87"/>
      <c r="B211" s="87"/>
    </row>
    <row r="212" spans="1:2" s="56" customFormat="1" ht="15">
      <c r="A212" s="87"/>
      <c r="B212" s="87"/>
    </row>
    <row r="213" spans="1:2" s="56" customFormat="1" ht="15">
      <c r="A213" s="87"/>
      <c r="B213" s="87"/>
    </row>
    <row r="214" spans="1:2" s="56" customFormat="1" ht="15">
      <c r="A214" s="87"/>
      <c r="B214" s="87"/>
    </row>
    <row r="215" spans="1:2" s="56" customFormat="1" ht="15">
      <c r="A215" s="87"/>
      <c r="B215" s="87"/>
    </row>
    <row r="216" spans="1:2" s="56" customFormat="1" ht="15">
      <c r="A216" s="87"/>
      <c r="B216" s="87"/>
    </row>
    <row r="217" spans="1:2" s="56" customFormat="1" ht="15">
      <c r="A217" s="87"/>
      <c r="B217" s="87"/>
    </row>
    <row r="218" spans="1:2" s="56" customFormat="1" ht="15">
      <c r="A218" s="87"/>
      <c r="B218" s="87"/>
    </row>
    <row r="219" spans="1:2" s="56" customFormat="1" ht="15">
      <c r="A219" s="87"/>
      <c r="B219" s="87"/>
    </row>
    <row r="220" spans="1:2" s="56" customFormat="1" ht="15">
      <c r="A220" s="87"/>
      <c r="B220" s="87"/>
    </row>
    <row r="221" spans="1:2" s="56" customFormat="1" ht="15">
      <c r="A221" s="87"/>
      <c r="B221" s="87"/>
    </row>
    <row r="222" spans="1:2" s="56" customFormat="1" ht="15">
      <c r="A222" s="87"/>
      <c r="B222" s="87"/>
    </row>
    <row r="223" spans="1:2" s="56" customFormat="1" ht="15">
      <c r="A223" s="87"/>
      <c r="B223" s="87"/>
    </row>
    <row r="224" spans="1:2" s="56" customFormat="1" ht="15">
      <c r="A224" s="87"/>
      <c r="B224" s="87"/>
    </row>
    <row r="225" spans="1:2" s="56" customFormat="1" ht="15">
      <c r="A225" s="87"/>
      <c r="B225" s="87"/>
    </row>
    <row r="226" spans="1:2" s="56" customFormat="1" ht="15">
      <c r="A226" s="87"/>
      <c r="B226" s="87"/>
    </row>
    <row r="227" spans="1:2" s="56" customFormat="1" ht="15">
      <c r="A227" s="87"/>
      <c r="B227" s="87"/>
    </row>
    <row r="228" spans="1:2" s="56" customFormat="1" ht="0.75" customHeight="1">
      <c r="A228" s="87"/>
      <c r="B228" s="87"/>
    </row>
    <row r="229" spans="1:2" s="56" customFormat="1" ht="15">
      <c r="A229" s="87"/>
      <c r="B229" s="87"/>
    </row>
    <row r="230" spans="1:2" s="56" customFormat="1" ht="15">
      <c r="A230" s="87"/>
      <c r="B230" s="87"/>
    </row>
    <row r="231" spans="1:2" s="56" customFormat="1" ht="15">
      <c r="A231" s="87"/>
      <c r="B231" s="87"/>
    </row>
    <row r="232" spans="1:2" s="56" customFormat="1" ht="15">
      <c r="A232" s="87"/>
      <c r="B232" s="87"/>
    </row>
    <row r="233" spans="1:2" s="56" customFormat="1" ht="15">
      <c r="A233" s="87"/>
      <c r="B233" s="87"/>
    </row>
    <row r="234" spans="1:2" s="56" customFormat="1" ht="15">
      <c r="A234" s="87"/>
      <c r="B234" s="87"/>
    </row>
    <row r="235" spans="1:2" s="56" customFormat="1" ht="15">
      <c r="A235" s="87"/>
      <c r="B235" s="87"/>
    </row>
    <row r="236" spans="1:2" s="56" customFormat="1" ht="15">
      <c r="A236" s="87"/>
      <c r="B236" s="87"/>
    </row>
    <row r="237" spans="1:2" s="56" customFormat="1" ht="15">
      <c r="A237" s="87"/>
      <c r="B237" s="87"/>
    </row>
    <row r="238" spans="1:2" s="56" customFormat="1" ht="15">
      <c r="A238" s="87"/>
      <c r="B238" s="87"/>
    </row>
    <row r="239" spans="1:2" s="56" customFormat="1" ht="15">
      <c r="A239" s="87"/>
      <c r="B239" s="87"/>
    </row>
    <row r="240" spans="1:2" s="56" customFormat="1" ht="15">
      <c r="A240" s="87"/>
      <c r="B240" s="87"/>
    </row>
    <row r="241" spans="1:2" s="56" customFormat="1" ht="15">
      <c r="A241" s="87"/>
      <c r="B241" s="87"/>
    </row>
    <row r="242" spans="1:2" s="56" customFormat="1" ht="15">
      <c r="A242" s="87"/>
      <c r="B242" s="87"/>
    </row>
    <row r="243" spans="1:2" s="56" customFormat="1" ht="15">
      <c r="A243" s="87"/>
      <c r="B243" s="87"/>
    </row>
    <row r="244" spans="1:2" s="56" customFormat="1" ht="15">
      <c r="A244" s="87"/>
      <c r="B244" s="87"/>
    </row>
    <row r="245" spans="1:2" s="56" customFormat="1" ht="15">
      <c r="A245" s="87"/>
      <c r="B245" s="87"/>
    </row>
    <row r="246" spans="1:2" s="56" customFormat="1" ht="15">
      <c r="A246" s="87"/>
      <c r="B246" s="87"/>
    </row>
    <row r="247" spans="1:2" s="56" customFormat="1" ht="15">
      <c r="A247" s="87"/>
      <c r="B247" s="87"/>
    </row>
    <row r="248" spans="1:2" s="56" customFormat="1" ht="15">
      <c r="A248" s="87"/>
      <c r="B248" s="87"/>
    </row>
    <row r="249" spans="1:2" s="56" customFormat="1" ht="15">
      <c r="A249" s="87"/>
      <c r="B249" s="87"/>
    </row>
    <row r="250" spans="1:2" s="56" customFormat="1" ht="15">
      <c r="A250" s="87"/>
      <c r="B250" s="87"/>
    </row>
    <row r="251" spans="1:2" s="56" customFormat="1" ht="15">
      <c r="A251" s="87"/>
      <c r="B251" s="87"/>
    </row>
    <row r="252" spans="1:2" s="56" customFormat="1" ht="15">
      <c r="A252" s="87"/>
      <c r="B252" s="87"/>
    </row>
    <row r="253" spans="1:2" s="56" customFormat="1" ht="15">
      <c r="A253" s="87"/>
      <c r="B253" s="87"/>
    </row>
    <row r="254" spans="1:2" s="56" customFormat="1" ht="15">
      <c r="A254" s="87"/>
      <c r="B254" s="87"/>
    </row>
    <row r="255" spans="1:2" s="56" customFormat="1" ht="15">
      <c r="A255" s="87"/>
      <c r="B255" s="87"/>
    </row>
    <row r="256" spans="1:2" s="56" customFormat="1" ht="15">
      <c r="A256" s="87"/>
      <c r="B256" s="87"/>
    </row>
    <row r="257" spans="1:2" s="56" customFormat="1" ht="15">
      <c r="A257" s="87"/>
      <c r="B257" s="87"/>
    </row>
    <row r="258" spans="1:2" s="56" customFormat="1" ht="15">
      <c r="A258" s="87"/>
      <c r="B258" s="87"/>
    </row>
    <row r="259" spans="1:2" s="56" customFormat="1" ht="15">
      <c r="A259" s="87"/>
      <c r="B259" s="87"/>
    </row>
    <row r="260" spans="1:2" s="56" customFormat="1" ht="15">
      <c r="A260" s="87"/>
      <c r="B260" s="87"/>
    </row>
    <row r="261" spans="1:2" s="56" customFormat="1" ht="15">
      <c r="A261" s="87"/>
      <c r="B261" s="87"/>
    </row>
    <row r="262" spans="1:2" s="56" customFormat="1" ht="15">
      <c r="A262" s="87"/>
      <c r="B262" s="87"/>
    </row>
    <row r="263" spans="1:2" s="56" customFormat="1" ht="15">
      <c r="A263" s="87"/>
      <c r="B263" s="87"/>
    </row>
    <row r="264" spans="1:2" s="56" customFormat="1" ht="15">
      <c r="A264" s="87"/>
      <c r="B264" s="87"/>
    </row>
    <row r="265" spans="1:2" s="56" customFormat="1" ht="15">
      <c r="A265" s="87"/>
      <c r="B265" s="87"/>
    </row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</sheetData>
  <sheetProtection/>
  <mergeCells count="7">
    <mergeCell ref="B151:D151"/>
    <mergeCell ref="A1:L1"/>
    <mergeCell ref="A4:A5"/>
    <mergeCell ref="B4:B5"/>
    <mergeCell ref="C4:F4"/>
    <mergeCell ref="G4:I4"/>
    <mergeCell ref="B149:D149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0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4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3" sqref="I23"/>
    </sheetView>
  </sheetViews>
  <sheetFormatPr defaultColWidth="9.00390625" defaultRowHeight="12.75"/>
  <cols>
    <col min="1" max="1" width="28.75390625" style="189" customWidth="1"/>
    <col min="2" max="2" width="19.875" style="189" customWidth="1"/>
    <col min="3" max="3" width="9.375" style="189" customWidth="1"/>
    <col min="4" max="4" width="10.625" style="189" customWidth="1"/>
    <col min="5" max="5" width="9.625" style="189" customWidth="1"/>
    <col min="6" max="6" width="12.625" style="189" customWidth="1"/>
    <col min="7" max="16384" width="9.125" style="189" customWidth="1"/>
  </cols>
  <sheetData>
    <row r="1" spans="1:6" ht="15.75">
      <c r="A1" s="403" t="s">
        <v>121</v>
      </c>
      <c r="B1" s="403"/>
      <c r="C1" s="403"/>
      <c r="D1" s="403"/>
      <c r="E1" s="403"/>
      <c r="F1" s="403"/>
    </row>
    <row r="2" spans="1:6" ht="15.75">
      <c r="A2" s="404" t="str">
        <f>зерноск!A2</f>
        <v>по состоянию на 16 ноября 2017 года</v>
      </c>
      <c r="B2" s="404"/>
      <c r="C2" s="404"/>
      <c r="D2" s="404"/>
      <c r="E2" s="404"/>
      <c r="F2" s="404"/>
    </row>
    <row r="3" spans="1:6" ht="25.5" customHeight="1">
      <c r="A3" s="405" t="s">
        <v>1</v>
      </c>
      <c r="B3" s="397" t="s">
        <v>135</v>
      </c>
      <c r="C3" s="397" t="s">
        <v>122</v>
      </c>
      <c r="D3" s="397"/>
      <c r="E3" s="397"/>
      <c r="F3" s="397"/>
    </row>
    <row r="4" spans="1:6" ht="48" customHeight="1">
      <c r="A4" s="405"/>
      <c r="B4" s="397"/>
      <c r="C4" s="190" t="s">
        <v>104</v>
      </c>
      <c r="D4" s="190" t="s">
        <v>123</v>
      </c>
      <c r="E4" s="190" t="s">
        <v>105</v>
      </c>
      <c r="F4" s="190" t="s">
        <v>103</v>
      </c>
    </row>
    <row r="5" spans="1:6" s="191" customFormat="1" ht="15.75">
      <c r="A5" s="359" t="s">
        <v>2</v>
      </c>
      <c r="B5" s="360">
        <f>B6+B25+B36+B45+B53+B68+B75+B92</f>
        <v>17402.816</v>
      </c>
      <c r="C5" s="238">
        <f>C6+C25+C36+C45+C53+C68+C75+C92</f>
        <v>17057.963</v>
      </c>
      <c r="D5" s="38">
        <f>C5/B5*100</f>
        <v>98.01840690610072</v>
      </c>
      <c r="E5" s="38">
        <v>17321.002000000004</v>
      </c>
      <c r="F5" s="239">
        <f>C5-E5</f>
        <v>-263.0390000000043</v>
      </c>
    </row>
    <row r="6" spans="1:6" s="191" customFormat="1" ht="15.75">
      <c r="A6" s="192" t="s">
        <v>3</v>
      </c>
      <c r="B6" s="193">
        <f>SUM(B7:B23)</f>
        <v>3851.29</v>
      </c>
      <c r="C6" s="158">
        <f>SUM(C7:C23)</f>
        <v>3838.1219999999994</v>
      </c>
      <c r="D6" s="26">
        <f aca="true" t="shared" si="0" ref="D6:D71">C6/B6*100</f>
        <v>99.6580885884989</v>
      </c>
      <c r="E6" s="26">
        <v>3908.59</v>
      </c>
      <c r="F6" s="115">
        <f aca="true" t="shared" si="1" ref="F6:F71">C6-E6</f>
        <v>-70.46800000000076</v>
      </c>
    </row>
    <row r="7" spans="1:6" ht="15">
      <c r="A7" s="194" t="s">
        <v>4</v>
      </c>
      <c r="B7" s="195">
        <v>373.6</v>
      </c>
      <c r="C7" s="155">
        <v>415.7</v>
      </c>
      <c r="D7" s="27">
        <f t="shared" si="0"/>
        <v>111.26873661670234</v>
      </c>
      <c r="E7" s="27">
        <v>385.1</v>
      </c>
      <c r="F7" s="152">
        <f t="shared" si="1"/>
        <v>30.599999999999966</v>
      </c>
    </row>
    <row r="8" spans="1:6" ht="15">
      <c r="A8" s="194" t="s">
        <v>5</v>
      </c>
      <c r="B8" s="195">
        <v>190</v>
      </c>
      <c r="C8" s="155">
        <v>200.326</v>
      </c>
      <c r="D8" s="27">
        <f t="shared" si="0"/>
        <v>105.43473684210527</v>
      </c>
      <c r="E8" s="27">
        <v>200.2</v>
      </c>
      <c r="F8" s="152">
        <f>C8-E8</f>
        <v>0.12600000000000477</v>
      </c>
    </row>
    <row r="9" spans="1:6" ht="15">
      <c r="A9" s="194" t="s">
        <v>6</v>
      </c>
      <c r="B9" s="195">
        <v>33.89</v>
      </c>
      <c r="C9" s="155">
        <v>31.275</v>
      </c>
      <c r="D9" s="27">
        <f t="shared" si="0"/>
        <v>92.28385954558867</v>
      </c>
      <c r="E9" s="27">
        <v>31.9</v>
      </c>
      <c r="F9" s="152">
        <f t="shared" si="1"/>
        <v>-0.625</v>
      </c>
    </row>
    <row r="10" spans="1:6" ht="15">
      <c r="A10" s="194" t="s">
        <v>7</v>
      </c>
      <c r="B10" s="195">
        <v>710.9</v>
      </c>
      <c r="C10" s="155">
        <v>719.9</v>
      </c>
      <c r="D10" s="27">
        <f t="shared" si="0"/>
        <v>101.26600084400057</v>
      </c>
      <c r="E10" s="27">
        <v>710.8</v>
      </c>
      <c r="F10" s="152">
        <f t="shared" si="1"/>
        <v>9.100000000000023</v>
      </c>
    </row>
    <row r="11" spans="1:6" ht="15">
      <c r="A11" s="194" t="s">
        <v>8</v>
      </c>
      <c r="B11" s="195">
        <v>21.8</v>
      </c>
      <c r="C11" s="155">
        <v>20.313</v>
      </c>
      <c r="D11" s="27">
        <f t="shared" si="0"/>
        <v>93.1788990825688</v>
      </c>
      <c r="E11" s="27">
        <v>21.3</v>
      </c>
      <c r="F11" s="152">
        <f t="shared" si="1"/>
        <v>-0.9870000000000019</v>
      </c>
    </row>
    <row r="12" spans="1:6" ht="15">
      <c r="A12" s="194" t="s">
        <v>9</v>
      </c>
      <c r="B12" s="195">
        <v>58.5</v>
      </c>
      <c r="C12" s="155">
        <v>43.3</v>
      </c>
      <c r="D12" s="27">
        <f t="shared" si="0"/>
        <v>74.01709401709401</v>
      </c>
      <c r="E12" s="27">
        <v>49.2</v>
      </c>
      <c r="F12" s="152">
        <f t="shared" si="1"/>
        <v>-5.900000000000006</v>
      </c>
    </row>
    <row r="13" spans="1:6" ht="15">
      <c r="A13" s="194" t="s">
        <v>10</v>
      </c>
      <c r="B13" s="195">
        <v>2.8</v>
      </c>
      <c r="C13" s="155">
        <v>2.3</v>
      </c>
      <c r="D13" s="27">
        <f t="shared" si="0"/>
        <v>82.14285714285714</v>
      </c>
      <c r="E13" s="27">
        <v>3.4</v>
      </c>
      <c r="F13" s="152">
        <f t="shared" si="1"/>
        <v>-1.1</v>
      </c>
    </row>
    <row r="14" spans="1:6" ht="15">
      <c r="A14" s="194" t="s">
        <v>11</v>
      </c>
      <c r="B14" s="195">
        <v>489.5</v>
      </c>
      <c r="C14" s="155">
        <v>500.1</v>
      </c>
      <c r="D14" s="27">
        <f t="shared" si="0"/>
        <v>102.16547497446373</v>
      </c>
      <c r="E14" s="27">
        <v>505</v>
      </c>
      <c r="F14" s="152">
        <f t="shared" si="1"/>
        <v>-4.899999999999977</v>
      </c>
    </row>
    <row r="15" spans="1:6" ht="15">
      <c r="A15" s="194" t="s">
        <v>12</v>
      </c>
      <c r="B15" s="195">
        <v>360</v>
      </c>
      <c r="C15" s="155">
        <v>357.6</v>
      </c>
      <c r="D15" s="27">
        <f t="shared" si="0"/>
        <v>99.33333333333334</v>
      </c>
      <c r="E15" s="27">
        <v>360</v>
      </c>
      <c r="F15" s="152">
        <f t="shared" si="1"/>
        <v>-2.3999999999999773</v>
      </c>
    </row>
    <row r="16" spans="1:6" ht="15">
      <c r="A16" s="194" t="s">
        <v>124</v>
      </c>
      <c r="B16" s="195">
        <v>85.1</v>
      </c>
      <c r="C16" s="155">
        <v>79.2</v>
      </c>
      <c r="D16" s="27">
        <f t="shared" si="0"/>
        <v>93.06698002350177</v>
      </c>
      <c r="E16" s="27">
        <v>76.4</v>
      </c>
      <c r="F16" s="152">
        <f t="shared" si="1"/>
        <v>2.799999999999997</v>
      </c>
    </row>
    <row r="17" spans="1:6" ht="15">
      <c r="A17" s="194" t="s">
        <v>13</v>
      </c>
      <c r="B17" s="195">
        <v>430</v>
      </c>
      <c r="C17" s="155">
        <v>419.5</v>
      </c>
      <c r="D17" s="27">
        <f t="shared" si="0"/>
        <v>97.55813953488372</v>
      </c>
      <c r="E17" s="27">
        <v>446.4</v>
      </c>
      <c r="F17" s="152">
        <f t="shared" si="1"/>
        <v>-26.899999999999977</v>
      </c>
    </row>
    <row r="18" spans="1:6" ht="15">
      <c r="A18" s="194" t="s">
        <v>14</v>
      </c>
      <c r="B18" s="195">
        <v>296.9</v>
      </c>
      <c r="C18" s="155">
        <v>297</v>
      </c>
      <c r="D18" s="27">
        <f t="shared" si="0"/>
        <v>100.03368137420009</v>
      </c>
      <c r="E18" s="27">
        <v>279.8</v>
      </c>
      <c r="F18" s="152">
        <f t="shared" si="1"/>
        <v>17.19999999999999</v>
      </c>
    </row>
    <row r="19" spans="1:6" ht="15">
      <c r="A19" s="194" t="s">
        <v>15</v>
      </c>
      <c r="B19" s="195">
        <v>44.2</v>
      </c>
      <c r="C19" s="155">
        <v>52.7</v>
      </c>
      <c r="D19" s="27">
        <f t="shared" si="0"/>
        <v>119.23076923076923</v>
      </c>
      <c r="E19" s="27">
        <v>43.6</v>
      </c>
      <c r="F19" s="152">
        <f t="shared" si="1"/>
        <v>9.100000000000001</v>
      </c>
    </row>
    <row r="20" spans="1:6" ht="15">
      <c r="A20" s="194" t="s">
        <v>16</v>
      </c>
      <c r="B20" s="195">
        <v>451.9</v>
      </c>
      <c r="C20" s="155">
        <v>434.5</v>
      </c>
      <c r="D20" s="27">
        <f t="shared" si="0"/>
        <v>96.14959061739323</v>
      </c>
      <c r="E20" s="27">
        <v>487.9</v>
      </c>
      <c r="F20" s="152">
        <f t="shared" si="1"/>
        <v>-53.39999999999998</v>
      </c>
    </row>
    <row r="21" spans="1:6" ht="15">
      <c r="A21" s="194" t="s">
        <v>17</v>
      </c>
      <c r="B21" s="195">
        <v>9.9</v>
      </c>
      <c r="C21" s="155">
        <v>7.477</v>
      </c>
      <c r="D21" s="27">
        <f t="shared" si="0"/>
        <v>75.52525252525253</v>
      </c>
      <c r="E21" s="27">
        <v>11.1</v>
      </c>
      <c r="F21" s="152">
        <f t="shared" si="1"/>
        <v>-3.6229999999999993</v>
      </c>
    </row>
    <row r="22" spans="1:6" ht="15">
      <c r="A22" s="194" t="s">
        <v>18</v>
      </c>
      <c r="B22" s="195">
        <v>285</v>
      </c>
      <c r="C22" s="155">
        <v>249.09</v>
      </c>
      <c r="D22" s="27">
        <f t="shared" si="0"/>
        <v>87.4</v>
      </c>
      <c r="E22" s="27">
        <v>290.16</v>
      </c>
      <c r="F22" s="152">
        <f t="shared" si="1"/>
        <v>-41.07000000000002</v>
      </c>
    </row>
    <row r="23" spans="1:6" ht="15">
      <c r="A23" s="194" t="s">
        <v>19</v>
      </c>
      <c r="B23" s="195">
        <v>7.3</v>
      </c>
      <c r="C23" s="155">
        <v>7.841</v>
      </c>
      <c r="D23" s="27">
        <f t="shared" si="0"/>
        <v>107.41095890410959</v>
      </c>
      <c r="E23" s="27">
        <v>6.33</v>
      </c>
      <c r="F23" s="152">
        <f t="shared" si="1"/>
        <v>1.5110000000000001</v>
      </c>
    </row>
    <row r="24" spans="1:6" ht="15" hidden="1">
      <c r="A24" s="194"/>
      <c r="B24" s="195"/>
      <c r="C24" s="155"/>
      <c r="D24" s="27"/>
      <c r="E24" s="27"/>
      <c r="F24" s="152"/>
    </row>
    <row r="25" spans="1:6" s="191" customFormat="1" ht="15.75">
      <c r="A25" s="192" t="s">
        <v>20</v>
      </c>
      <c r="B25" s="193">
        <f>SUM(B26:B35)</f>
        <v>103.03</v>
      </c>
      <c r="C25" s="158">
        <f>SUM(C26:C35)</f>
        <v>87.10200000000002</v>
      </c>
      <c r="D25" s="26">
        <f t="shared" si="0"/>
        <v>84.54042511889742</v>
      </c>
      <c r="E25" s="26">
        <v>129.20000000000002</v>
      </c>
      <c r="F25" s="115">
        <f t="shared" si="1"/>
        <v>-42.098</v>
      </c>
    </row>
    <row r="26" spans="1:6" ht="15" hidden="1">
      <c r="A26" s="194" t="s">
        <v>61</v>
      </c>
      <c r="B26" s="195"/>
      <c r="C26" s="155"/>
      <c r="D26" s="27" t="e">
        <f t="shared" si="0"/>
        <v>#DIV/0!</v>
      </c>
      <c r="E26" s="27"/>
      <c r="F26" s="152">
        <f t="shared" si="1"/>
        <v>0</v>
      </c>
    </row>
    <row r="27" spans="1:6" ht="15" hidden="1">
      <c r="A27" s="194" t="s">
        <v>21</v>
      </c>
      <c r="B27" s="195"/>
      <c r="C27" s="155"/>
      <c r="D27" s="27" t="e">
        <f t="shared" si="0"/>
        <v>#DIV/0!</v>
      </c>
      <c r="E27" s="27"/>
      <c r="F27" s="152">
        <f t="shared" si="1"/>
        <v>0</v>
      </c>
    </row>
    <row r="28" spans="1:6" ht="15" hidden="1">
      <c r="A28" s="194" t="s">
        <v>22</v>
      </c>
      <c r="B28" s="195"/>
      <c r="C28" s="155"/>
      <c r="D28" s="27" t="e">
        <f t="shared" si="0"/>
        <v>#DIV/0!</v>
      </c>
      <c r="E28" s="27"/>
      <c r="F28" s="152">
        <f t="shared" si="1"/>
        <v>0</v>
      </c>
    </row>
    <row r="29" spans="1:6" ht="15" hidden="1">
      <c r="A29" s="194" t="s">
        <v>125</v>
      </c>
      <c r="B29" s="195"/>
      <c r="C29" s="155"/>
      <c r="D29" s="27" t="e">
        <f t="shared" si="0"/>
        <v>#DIV/0!</v>
      </c>
      <c r="E29" s="27"/>
      <c r="F29" s="152">
        <f t="shared" si="1"/>
        <v>0</v>
      </c>
    </row>
    <row r="30" spans="1:6" ht="15">
      <c r="A30" s="194" t="s">
        <v>23</v>
      </c>
      <c r="B30" s="195">
        <v>2.8</v>
      </c>
      <c r="C30" s="155">
        <v>2.727</v>
      </c>
      <c r="D30" s="27">
        <f t="shared" si="0"/>
        <v>97.39285714285715</v>
      </c>
      <c r="E30" s="27">
        <v>3.3</v>
      </c>
      <c r="F30" s="152">
        <f t="shared" si="1"/>
        <v>-0.573</v>
      </c>
    </row>
    <row r="31" spans="1:6" ht="15">
      <c r="A31" s="194" t="s">
        <v>24</v>
      </c>
      <c r="B31" s="195">
        <v>65</v>
      </c>
      <c r="C31" s="155">
        <v>64.7</v>
      </c>
      <c r="D31" s="27">
        <f t="shared" si="0"/>
        <v>99.53846153846155</v>
      </c>
      <c r="E31" s="27">
        <v>92.4</v>
      </c>
      <c r="F31" s="152">
        <f t="shared" si="1"/>
        <v>-27.700000000000003</v>
      </c>
    </row>
    <row r="32" spans="1:6" ht="15">
      <c r="A32" s="194" t="s">
        <v>25</v>
      </c>
      <c r="B32" s="195">
        <v>8.63</v>
      </c>
      <c r="C32" s="155">
        <v>5.665</v>
      </c>
      <c r="D32" s="27">
        <f t="shared" si="0"/>
        <v>65.64310544611818</v>
      </c>
      <c r="E32" s="27">
        <v>6.4</v>
      </c>
      <c r="F32" s="152">
        <f t="shared" si="1"/>
        <v>-0.7350000000000003</v>
      </c>
    </row>
    <row r="33" spans="1:6" ht="15" hidden="1">
      <c r="A33" s="194" t="s">
        <v>26</v>
      </c>
      <c r="B33" s="195"/>
      <c r="C33" s="155"/>
      <c r="D33" s="27" t="e">
        <f t="shared" si="0"/>
        <v>#DIV/0!</v>
      </c>
      <c r="E33" s="27"/>
      <c r="F33" s="152">
        <f t="shared" si="1"/>
        <v>0</v>
      </c>
    </row>
    <row r="34" spans="1:6" ht="15">
      <c r="A34" s="194" t="s">
        <v>27</v>
      </c>
      <c r="B34" s="195">
        <v>6.5</v>
      </c>
      <c r="C34" s="155">
        <v>1.51</v>
      </c>
      <c r="D34" s="27">
        <f t="shared" si="0"/>
        <v>23.23076923076923</v>
      </c>
      <c r="E34" s="27">
        <v>6.4</v>
      </c>
      <c r="F34" s="152">
        <f t="shared" si="1"/>
        <v>-4.890000000000001</v>
      </c>
    </row>
    <row r="35" spans="1:6" ht="15">
      <c r="A35" s="194" t="s">
        <v>28</v>
      </c>
      <c r="B35" s="195">
        <v>20.1</v>
      </c>
      <c r="C35" s="155">
        <v>12.5</v>
      </c>
      <c r="D35" s="27">
        <f t="shared" si="0"/>
        <v>62.189054726368155</v>
      </c>
      <c r="E35" s="27">
        <v>20.7</v>
      </c>
      <c r="F35" s="152">
        <f t="shared" si="1"/>
        <v>-8.2</v>
      </c>
    </row>
    <row r="36" spans="1:6" s="191" customFormat="1" ht="15.75">
      <c r="A36" s="192" t="s">
        <v>93</v>
      </c>
      <c r="B36" s="193">
        <v>5982.896</v>
      </c>
      <c r="C36" s="158">
        <f>SUM(C37:C43)</f>
        <v>6233.73</v>
      </c>
      <c r="D36" s="26">
        <f t="shared" si="0"/>
        <v>104.19251813837312</v>
      </c>
      <c r="E36" s="26">
        <v>6044.6</v>
      </c>
      <c r="F36" s="115">
        <f>SUM(F37:F43)</f>
        <v>189.13000000000005</v>
      </c>
    </row>
    <row r="37" spans="1:6" ht="15">
      <c r="A37" s="194" t="s">
        <v>63</v>
      </c>
      <c r="B37" s="195">
        <v>98.1</v>
      </c>
      <c r="C37" s="155">
        <v>94.8</v>
      </c>
      <c r="D37" s="27">
        <f t="shared" si="0"/>
        <v>96.63608562691131</v>
      </c>
      <c r="E37" s="27">
        <v>91.9</v>
      </c>
      <c r="F37" s="152">
        <f t="shared" si="1"/>
        <v>2.8999999999999915</v>
      </c>
    </row>
    <row r="38" spans="1:6" ht="15">
      <c r="A38" s="194" t="s">
        <v>67</v>
      </c>
      <c r="B38" s="195">
        <v>174</v>
      </c>
      <c r="C38" s="155">
        <v>186.6</v>
      </c>
      <c r="D38" s="27">
        <f t="shared" si="0"/>
        <v>107.24137931034483</v>
      </c>
      <c r="E38" s="27">
        <v>173.8</v>
      </c>
      <c r="F38" s="152">
        <f t="shared" si="1"/>
        <v>12.799999999999983</v>
      </c>
    </row>
    <row r="39" spans="1:6" ht="15">
      <c r="A39" s="194" t="s">
        <v>101</v>
      </c>
      <c r="B39" s="195">
        <v>444.9</v>
      </c>
      <c r="C39" s="155">
        <v>437.33</v>
      </c>
      <c r="D39" s="27">
        <f>C39/B39*100</f>
        <v>98.29849404360532</v>
      </c>
      <c r="E39" s="242">
        <v>437.8</v>
      </c>
      <c r="F39" s="152">
        <f>C39-E39</f>
        <v>-0.4700000000000273</v>
      </c>
    </row>
    <row r="40" spans="1:6" ht="15">
      <c r="A40" s="194" t="s">
        <v>30</v>
      </c>
      <c r="B40" s="195">
        <v>1541</v>
      </c>
      <c r="C40" s="155">
        <v>1591</v>
      </c>
      <c r="D40" s="27">
        <f t="shared" si="0"/>
        <v>103.24464633354964</v>
      </c>
      <c r="E40" s="27">
        <v>1571.4</v>
      </c>
      <c r="F40" s="152">
        <f t="shared" si="1"/>
        <v>19.59999999999991</v>
      </c>
    </row>
    <row r="41" spans="1:6" ht="15" hidden="1">
      <c r="A41" s="194" t="s">
        <v>31</v>
      </c>
      <c r="B41" s="195">
        <v>2.3</v>
      </c>
      <c r="C41" s="155"/>
      <c r="D41" s="27">
        <f t="shared" si="0"/>
        <v>0</v>
      </c>
      <c r="E41" s="27">
        <v>2.5</v>
      </c>
      <c r="F41" s="152">
        <f t="shared" si="1"/>
        <v>-2.5</v>
      </c>
    </row>
    <row r="42" spans="1:6" ht="15">
      <c r="A42" s="194" t="s">
        <v>32</v>
      </c>
      <c r="B42" s="195">
        <v>1422</v>
      </c>
      <c r="C42" s="155">
        <v>1431.5</v>
      </c>
      <c r="D42" s="27">
        <f t="shared" si="0"/>
        <v>100.66807313642757</v>
      </c>
      <c r="E42" s="27">
        <v>1408.6</v>
      </c>
      <c r="F42" s="152">
        <f t="shared" si="1"/>
        <v>22.90000000000009</v>
      </c>
    </row>
    <row r="43" spans="1:6" ht="15">
      <c r="A43" s="194" t="s">
        <v>33</v>
      </c>
      <c r="B43" s="195">
        <v>2300</v>
      </c>
      <c r="C43" s="155">
        <v>2492.5</v>
      </c>
      <c r="D43" s="27">
        <f t="shared" si="0"/>
        <v>108.3695652173913</v>
      </c>
      <c r="E43" s="27">
        <v>2358.6</v>
      </c>
      <c r="F43" s="152">
        <f t="shared" si="1"/>
        <v>133.9000000000001</v>
      </c>
    </row>
    <row r="44" spans="1:6" ht="15" hidden="1">
      <c r="A44" s="194" t="s">
        <v>102</v>
      </c>
      <c r="B44" s="195">
        <v>0.596</v>
      </c>
      <c r="C44" s="155"/>
      <c r="D44" s="27"/>
      <c r="E44" s="27"/>
      <c r="F44" s="152"/>
    </row>
    <row r="45" spans="1:6" s="191" customFormat="1" ht="15.75">
      <c r="A45" s="192" t="s">
        <v>98</v>
      </c>
      <c r="B45" s="193">
        <v>2265.7999999999997</v>
      </c>
      <c r="C45" s="158">
        <f>SUM(C46:C52)</f>
        <v>2205.419</v>
      </c>
      <c r="D45" s="26">
        <f t="shared" si="0"/>
        <v>97.3351134257216</v>
      </c>
      <c r="E45" s="26">
        <v>2217.4</v>
      </c>
      <c r="F45" s="115">
        <f t="shared" si="1"/>
        <v>-11.981000000000222</v>
      </c>
    </row>
    <row r="46" spans="1:6" ht="15">
      <c r="A46" s="194" t="s">
        <v>64</v>
      </c>
      <c r="B46" s="195">
        <v>89</v>
      </c>
      <c r="C46" s="155">
        <v>54.5</v>
      </c>
      <c r="D46" s="27">
        <f t="shared" si="0"/>
        <v>61.23595505617978</v>
      </c>
      <c r="E46" s="27">
        <v>68.4</v>
      </c>
      <c r="F46" s="152">
        <f t="shared" si="1"/>
        <v>-13.900000000000006</v>
      </c>
    </row>
    <row r="47" spans="1:6" ht="15">
      <c r="A47" s="194" t="s">
        <v>65</v>
      </c>
      <c r="B47" s="195">
        <v>24</v>
      </c>
      <c r="C47" s="155">
        <v>17.8</v>
      </c>
      <c r="D47" s="27">
        <f t="shared" si="0"/>
        <v>74.16666666666667</v>
      </c>
      <c r="E47" s="27">
        <v>12.5</v>
      </c>
      <c r="F47" s="152">
        <f t="shared" si="1"/>
        <v>5.300000000000001</v>
      </c>
    </row>
    <row r="48" spans="1:6" ht="15">
      <c r="A48" s="194" t="s">
        <v>66</v>
      </c>
      <c r="B48" s="195">
        <v>44</v>
      </c>
      <c r="C48" s="155">
        <v>34.8</v>
      </c>
      <c r="D48" s="27">
        <f t="shared" si="0"/>
        <v>79.0909090909091</v>
      </c>
      <c r="E48" s="27">
        <v>31.7</v>
      </c>
      <c r="F48" s="152">
        <f>C48-E48</f>
        <v>3.099999999999998</v>
      </c>
    </row>
    <row r="49" spans="1:6" ht="15">
      <c r="A49" s="194" t="s">
        <v>29</v>
      </c>
      <c r="B49" s="195">
        <v>20.1</v>
      </c>
      <c r="C49" s="155">
        <v>9.21</v>
      </c>
      <c r="D49" s="27">
        <f t="shared" si="0"/>
        <v>45.820895522388064</v>
      </c>
      <c r="E49" s="27">
        <v>10.6</v>
      </c>
      <c r="F49" s="152">
        <f>C49-E49</f>
        <v>-1.3899999999999988</v>
      </c>
    </row>
    <row r="50" spans="1:6" ht="15">
      <c r="A50" s="194" t="s">
        <v>126</v>
      </c>
      <c r="B50" s="195">
        <v>32.4</v>
      </c>
      <c r="C50" s="155">
        <v>24.7</v>
      </c>
      <c r="D50" s="27">
        <f t="shared" si="0"/>
        <v>76.23456790123457</v>
      </c>
      <c r="E50" s="27">
        <v>35.1</v>
      </c>
      <c r="F50" s="152">
        <f>C50-E50</f>
        <v>-10.400000000000002</v>
      </c>
    </row>
    <row r="51" spans="1:6" ht="15">
      <c r="A51" s="194" t="s">
        <v>69</v>
      </c>
      <c r="B51" s="195">
        <v>104.7</v>
      </c>
      <c r="C51" s="155">
        <v>112.809</v>
      </c>
      <c r="D51" s="27">
        <f t="shared" si="0"/>
        <v>107.74498567335242</v>
      </c>
      <c r="E51" s="27">
        <v>112.1</v>
      </c>
      <c r="F51" s="152">
        <f>C51-E51</f>
        <v>0.7090000000000032</v>
      </c>
    </row>
    <row r="52" spans="1:6" ht="15">
      <c r="A52" s="194" t="s">
        <v>127</v>
      </c>
      <c r="B52" s="195">
        <v>1951.6</v>
      </c>
      <c r="C52" s="155">
        <v>1951.6</v>
      </c>
      <c r="D52" s="27">
        <f t="shared" si="0"/>
        <v>100</v>
      </c>
      <c r="E52" s="27">
        <v>1947</v>
      </c>
      <c r="F52" s="152">
        <f>C52-E52</f>
        <v>4.599999999999909</v>
      </c>
    </row>
    <row r="53" spans="1:6" s="191" customFormat="1" ht="15.75">
      <c r="A53" s="192" t="s">
        <v>34</v>
      </c>
      <c r="B53" s="193">
        <v>4764.7</v>
      </c>
      <c r="C53" s="158">
        <f>SUM(C54:C67)</f>
        <v>4311.6900000000005</v>
      </c>
      <c r="D53" s="26">
        <f t="shared" si="0"/>
        <v>90.4923709782358</v>
      </c>
      <c r="E53" s="26">
        <v>4583</v>
      </c>
      <c r="F53" s="115">
        <f t="shared" si="1"/>
        <v>-271.3099999999995</v>
      </c>
    </row>
    <row r="54" spans="1:6" ht="15">
      <c r="A54" s="194" t="s">
        <v>70</v>
      </c>
      <c r="B54" s="195">
        <v>450.9</v>
      </c>
      <c r="C54" s="155">
        <v>457</v>
      </c>
      <c r="D54" s="27">
        <f t="shared" si="0"/>
        <v>101.35284985584387</v>
      </c>
      <c r="E54" s="27">
        <v>365</v>
      </c>
      <c r="F54" s="152">
        <f t="shared" si="1"/>
        <v>92</v>
      </c>
    </row>
    <row r="55" spans="1:6" ht="15">
      <c r="A55" s="194" t="s">
        <v>71</v>
      </c>
      <c r="B55" s="195">
        <v>41</v>
      </c>
      <c r="C55" s="155">
        <v>31.621</v>
      </c>
      <c r="D55" s="27">
        <f t="shared" si="0"/>
        <v>77.12439024390244</v>
      </c>
      <c r="E55" s="27">
        <v>39.9</v>
      </c>
      <c r="F55" s="152">
        <f t="shared" si="1"/>
        <v>-8.279</v>
      </c>
    </row>
    <row r="56" spans="1:6" ht="15">
      <c r="A56" s="194" t="s">
        <v>72</v>
      </c>
      <c r="B56" s="195">
        <v>180</v>
      </c>
      <c r="C56" s="155">
        <v>172.657</v>
      </c>
      <c r="D56" s="27">
        <f t="shared" si="0"/>
        <v>95.92055555555557</v>
      </c>
      <c r="E56" s="27">
        <v>180</v>
      </c>
      <c r="F56" s="152">
        <f t="shared" si="1"/>
        <v>-7.342999999999989</v>
      </c>
    </row>
    <row r="57" spans="1:6" ht="15">
      <c r="A57" s="194" t="s">
        <v>73</v>
      </c>
      <c r="B57" s="195">
        <v>584</v>
      </c>
      <c r="C57" s="155">
        <v>502</v>
      </c>
      <c r="D57" s="27">
        <f t="shared" si="0"/>
        <v>85.95890410958904</v>
      </c>
      <c r="E57" s="27">
        <v>585.1</v>
      </c>
      <c r="F57" s="152">
        <f t="shared" si="1"/>
        <v>-83.10000000000002</v>
      </c>
    </row>
    <row r="58" spans="1:6" ht="15">
      <c r="A58" s="194" t="s">
        <v>74</v>
      </c>
      <c r="B58" s="195">
        <v>79</v>
      </c>
      <c r="C58" s="155">
        <v>61.773</v>
      </c>
      <c r="D58" s="27">
        <f t="shared" si="0"/>
        <v>78.19367088607595</v>
      </c>
      <c r="E58" s="27">
        <v>80.1</v>
      </c>
      <c r="F58" s="152">
        <f t="shared" si="1"/>
        <v>-18.32699999999999</v>
      </c>
    </row>
    <row r="59" spans="1:6" ht="15">
      <c r="A59" s="194" t="s">
        <v>35</v>
      </c>
      <c r="B59" s="195">
        <v>80</v>
      </c>
      <c r="C59" s="155">
        <v>80.2</v>
      </c>
      <c r="D59" s="27">
        <f t="shared" si="0"/>
        <v>100.25</v>
      </c>
      <c r="E59" s="27">
        <v>92.5</v>
      </c>
      <c r="F59" s="152">
        <f t="shared" si="1"/>
        <v>-12.299999999999997</v>
      </c>
    </row>
    <row r="60" spans="1:6" ht="15">
      <c r="A60" s="194" t="s">
        <v>94</v>
      </c>
      <c r="B60" s="195">
        <v>28</v>
      </c>
      <c r="C60" s="155">
        <v>16.92</v>
      </c>
      <c r="D60" s="27">
        <f>C60/B60*100</f>
        <v>60.42857142857143</v>
      </c>
      <c r="E60" s="27">
        <v>27.9</v>
      </c>
      <c r="F60" s="152">
        <f>C60-E60</f>
        <v>-10.979999999999997</v>
      </c>
    </row>
    <row r="61" spans="1:6" ht="15">
      <c r="A61" s="194" t="s">
        <v>36</v>
      </c>
      <c r="B61" s="195">
        <v>85.4</v>
      </c>
      <c r="C61" s="155">
        <v>77.9</v>
      </c>
      <c r="D61" s="27">
        <f t="shared" si="0"/>
        <v>91.21779859484778</v>
      </c>
      <c r="E61" s="27">
        <v>88.4</v>
      </c>
      <c r="F61" s="152">
        <f t="shared" si="1"/>
        <v>-10.5</v>
      </c>
    </row>
    <row r="62" spans="1:6" ht="15">
      <c r="A62" s="194" t="s">
        <v>75</v>
      </c>
      <c r="B62" s="195">
        <v>205.2</v>
      </c>
      <c r="C62" s="155">
        <v>205.9</v>
      </c>
      <c r="D62" s="27">
        <f t="shared" si="0"/>
        <v>100.34113060428851</v>
      </c>
      <c r="E62" s="27">
        <v>203.7</v>
      </c>
      <c r="F62" s="152">
        <f t="shared" si="1"/>
        <v>2.200000000000017</v>
      </c>
    </row>
    <row r="63" spans="1:6" ht="15">
      <c r="A63" s="194" t="s">
        <v>37</v>
      </c>
      <c r="B63" s="195">
        <v>800</v>
      </c>
      <c r="C63" s="155">
        <v>635.6</v>
      </c>
      <c r="D63" s="27">
        <f t="shared" si="0"/>
        <v>79.45</v>
      </c>
      <c r="E63" s="27">
        <v>701</v>
      </c>
      <c r="F63" s="152">
        <f t="shared" si="1"/>
        <v>-65.39999999999998</v>
      </c>
    </row>
    <row r="64" spans="1:6" ht="15">
      <c r="A64" s="194" t="s">
        <v>38</v>
      </c>
      <c r="B64" s="195">
        <v>322</v>
      </c>
      <c r="C64" s="155">
        <v>322</v>
      </c>
      <c r="D64" s="27">
        <f t="shared" si="0"/>
        <v>100</v>
      </c>
      <c r="E64" s="27">
        <v>321.5</v>
      </c>
      <c r="F64" s="152">
        <f t="shared" si="1"/>
        <v>0.5</v>
      </c>
    </row>
    <row r="65" spans="1:6" ht="15">
      <c r="A65" s="194" t="s">
        <v>39</v>
      </c>
      <c r="B65" s="195">
        <v>415</v>
      </c>
      <c r="C65" s="155">
        <v>386.3</v>
      </c>
      <c r="D65" s="27">
        <f t="shared" si="0"/>
        <v>93.0843373493976</v>
      </c>
      <c r="E65" s="27">
        <v>431</v>
      </c>
      <c r="F65" s="152">
        <f t="shared" si="1"/>
        <v>-44.69999999999999</v>
      </c>
    </row>
    <row r="66" spans="1:6" ht="15">
      <c r="A66" s="194" t="s">
        <v>40</v>
      </c>
      <c r="B66" s="195">
        <v>1236.3</v>
      </c>
      <c r="C66" s="155">
        <v>1075.2</v>
      </c>
      <c r="D66" s="27">
        <f t="shared" si="0"/>
        <v>86.96918223732104</v>
      </c>
      <c r="E66" s="27">
        <v>1200</v>
      </c>
      <c r="F66" s="152">
        <f t="shared" si="1"/>
        <v>-124.79999999999995</v>
      </c>
    </row>
    <row r="67" spans="1:6" ht="15">
      <c r="A67" s="194" t="s">
        <v>41</v>
      </c>
      <c r="B67" s="195">
        <v>257.9</v>
      </c>
      <c r="C67" s="155">
        <v>286.619</v>
      </c>
      <c r="D67" s="27">
        <f t="shared" si="0"/>
        <v>111.13571151609153</v>
      </c>
      <c r="E67" s="27">
        <v>266.8</v>
      </c>
      <c r="F67" s="152">
        <f t="shared" si="1"/>
        <v>19.819000000000017</v>
      </c>
    </row>
    <row r="68" spans="1:6" s="191" customFormat="1" ht="15.75">
      <c r="A68" s="192" t="s">
        <v>76</v>
      </c>
      <c r="B68" s="193">
        <v>66.1</v>
      </c>
      <c r="C68" s="158">
        <f>SUM(C69:C74)</f>
        <v>71.344</v>
      </c>
      <c r="D68" s="26">
        <f t="shared" si="0"/>
        <v>107.93343419062028</v>
      </c>
      <c r="E68" s="26">
        <v>70.312</v>
      </c>
      <c r="F68" s="115">
        <f t="shared" si="1"/>
        <v>1.0319999999999965</v>
      </c>
    </row>
    <row r="69" spans="1:6" ht="15">
      <c r="A69" s="194" t="s">
        <v>77</v>
      </c>
      <c r="B69" s="195">
        <v>23</v>
      </c>
      <c r="C69" s="155">
        <v>28.4</v>
      </c>
      <c r="D69" s="27">
        <f t="shared" si="0"/>
        <v>123.47826086956522</v>
      </c>
      <c r="E69" s="27">
        <v>23.37</v>
      </c>
      <c r="F69" s="152">
        <f t="shared" si="1"/>
        <v>5.029999999999998</v>
      </c>
    </row>
    <row r="70" spans="1:6" ht="15">
      <c r="A70" s="194" t="s">
        <v>42</v>
      </c>
      <c r="B70" s="195">
        <v>12</v>
      </c>
      <c r="C70" s="155">
        <v>9.134</v>
      </c>
      <c r="D70" s="27">
        <f t="shared" si="0"/>
        <v>76.11666666666666</v>
      </c>
      <c r="E70" s="27">
        <v>11.472</v>
      </c>
      <c r="F70" s="152">
        <f t="shared" si="1"/>
        <v>-2.337999999999999</v>
      </c>
    </row>
    <row r="71" spans="1:6" ht="15">
      <c r="A71" s="194" t="s">
        <v>43</v>
      </c>
      <c r="B71" s="195">
        <v>10.5</v>
      </c>
      <c r="C71" s="155">
        <v>11</v>
      </c>
      <c r="D71" s="27">
        <f t="shared" si="0"/>
        <v>104.76190476190477</v>
      </c>
      <c r="E71" s="27">
        <v>13.6</v>
      </c>
      <c r="F71" s="152">
        <f t="shared" si="1"/>
        <v>-2.5999999999999996</v>
      </c>
    </row>
    <row r="72" spans="1:6" ht="15" hidden="1">
      <c r="A72" s="194" t="s">
        <v>128</v>
      </c>
      <c r="B72" s="195"/>
      <c r="C72" s="155"/>
      <c r="D72" s="27" t="e">
        <f aca="true" t="shared" si="2" ref="D72:D102">C72/B72*100</f>
        <v>#DIV/0!</v>
      </c>
      <c r="E72" s="27"/>
      <c r="F72" s="152">
        <f aca="true" t="shared" si="3" ref="F72:F102">C72-E72</f>
        <v>0</v>
      </c>
    </row>
    <row r="73" spans="1:6" ht="15" hidden="1">
      <c r="A73" s="194" t="s">
        <v>129</v>
      </c>
      <c r="B73" s="195"/>
      <c r="C73" s="155"/>
      <c r="D73" s="27" t="e">
        <f t="shared" si="2"/>
        <v>#DIV/0!</v>
      </c>
      <c r="E73" s="27"/>
      <c r="F73" s="152">
        <f t="shared" si="3"/>
        <v>0</v>
      </c>
    </row>
    <row r="74" spans="1:6" ht="15">
      <c r="A74" s="194" t="s">
        <v>44</v>
      </c>
      <c r="B74" s="195">
        <v>20.6</v>
      </c>
      <c r="C74" s="155">
        <v>22.81</v>
      </c>
      <c r="D74" s="27">
        <f t="shared" si="2"/>
        <v>110.7281553398058</v>
      </c>
      <c r="E74" s="27">
        <v>21.87</v>
      </c>
      <c r="F74" s="152">
        <f t="shared" si="3"/>
        <v>0.9399999999999977</v>
      </c>
    </row>
    <row r="75" spans="1:6" s="191" customFormat="1" ht="15.75">
      <c r="A75" s="192" t="s">
        <v>45</v>
      </c>
      <c r="B75" s="193">
        <v>368.8</v>
      </c>
      <c r="C75" s="158">
        <f>SUM(C76:C89)</f>
        <v>310.126</v>
      </c>
      <c r="D75" s="26">
        <f t="shared" si="2"/>
        <v>84.0905639913232</v>
      </c>
      <c r="E75" s="26">
        <v>367.90000000000003</v>
      </c>
      <c r="F75" s="115">
        <f t="shared" si="3"/>
        <v>-57.77400000000006</v>
      </c>
    </row>
    <row r="76" spans="1:6" ht="15" hidden="1">
      <c r="A76" s="194" t="s">
        <v>80</v>
      </c>
      <c r="B76" s="195"/>
      <c r="C76" s="155"/>
      <c r="D76" s="27" t="e">
        <f t="shared" si="2"/>
        <v>#DIV/0!</v>
      </c>
      <c r="E76" s="27"/>
      <c r="F76" s="152">
        <f t="shared" si="3"/>
        <v>0</v>
      </c>
    </row>
    <row r="77" spans="1:6" ht="15" hidden="1">
      <c r="A77" s="194" t="s">
        <v>81</v>
      </c>
      <c r="B77" s="195"/>
      <c r="C77" s="155"/>
      <c r="D77" s="27" t="e">
        <f t="shared" si="2"/>
        <v>#DIV/0!</v>
      </c>
      <c r="E77" s="27"/>
      <c r="F77" s="152">
        <f t="shared" si="3"/>
        <v>0</v>
      </c>
    </row>
    <row r="78" spans="1:6" ht="15" hidden="1">
      <c r="A78" s="194" t="s">
        <v>82</v>
      </c>
      <c r="B78" s="195"/>
      <c r="C78" s="155"/>
      <c r="D78" s="27" t="e">
        <f t="shared" si="2"/>
        <v>#DIV/0!</v>
      </c>
      <c r="E78" s="27"/>
      <c r="F78" s="152">
        <f t="shared" si="3"/>
        <v>0</v>
      </c>
    </row>
    <row r="79" spans="1:6" ht="15" hidden="1">
      <c r="A79" s="194" t="s">
        <v>83</v>
      </c>
      <c r="B79" s="195"/>
      <c r="C79" s="155"/>
      <c r="D79" s="27" t="e">
        <f t="shared" si="2"/>
        <v>#DIV/0!</v>
      </c>
      <c r="E79" s="27"/>
      <c r="F79" s="152">
        <f t="shared" si="3"/>
        <v>0</v>
      </c>
    </row>
    <row r="80" spans="1:6" ht="15">
      <c r="A80" s="194" t="s">
        <v>46</v>
      </c>
      <c r="B80" s="195">
        <v>190</v>
      </c>
      <c r="C80" s="155">
        <v>160.1</v>
      </c>
      <c r="D80" s="27">
        <f t="shared" si="2"/>
        <v>84.26315789473684</v>
      </c>
      <c r="E80" s="27">
        <v>184.5</v>
      </c>
      <c r="F80" s="152">
        <f t="shared" si="3"/>
        <v>-24.400000000000006</v>
      </c>
    </row>
    <row r="81" spans="1:6" ht="15">
      <c r="A81" s="194" t="s">
        <v>47</v>
      </c>
      <c r="B81" s="195">
        <v>21.6</v>
      </c>
      <c r="C81" s="155">
        <v>20.38</v>
      </c>
      <c r="D81" s="27">
        <f t="shared" si="2"/>
        <v>94.35185185185185</v>
      </c>
      <c r="E81" s="27">
        <v>17.7</v>
      </c>
      <c r="F81" s="152">
        <f t="shared" si="3"/>
        <v>2.6799999999999997</v>
      </c>
    </row>
    <row r="82" spans="1:6" ht="15" hidden="1">
      <c r="A82" s="194" t="s">
        <v>130</v>
      </c>
      <c r="B82" s="195"/>
      <c r="C82" s="155"/>
      <c r="D82" s="27" t="e">
        <f t="shared" si="2"/>
        <v>#DIV/0!</v>
      </c>
      <c r="E82" s="27"/>
      <c r="F82" s="152">
        <f t="shared" si="3"/>
        <v>0</v>
      </c>
    </row>
    <row r="83" spans="1:6" ht="15" hidden="1">
      <c r="A83" s="194" t="s">
        <v>131</v>
      </c>
      <c r="B83" s="195"/>
      <c r="C83" s="155"/>
      <c r="D83" s="27" t="e">
        <f t="shared" si="2"/>
        <v>#DIV/0!</v>
      </c>
      <c r="E83" s="27"/>
      <c r="F83" s="152">
        <f t="shared" si="3"/>
        <v>0</v>
      </c>
    </row>
    <row r="84" spans="1:6" ht="15">
      <c r="A84" s="194" t="s">
        <v>48</v>
      </c>
      <c r="B84" s="195">
        <v>2.1</v>
      </c>
      <c r="C84" s="155">
        <v>1.2</v>
      </c>
      <c r="D84" s="27">
        <f t="shared" si="2"/>
        <v>57.14285714285714</v>
      </c>
      <c r="E84" s="27">
        <v>1.7</v>
      </c>
      <c r="F84" s="152">
        <f t="shared" si="3"/>
        <v>-0.5</v>
      </c>
    </row>
    <row r="85" spans="1:6" ht="15" hidden="1">
      <c r="A85" s="194" t="s">
        <v>132</v>
      </c>
      <c r="B85" s="195"/>
      <c r="C85" s="155"/>
      <c r="D85" s="27" t="e">
        <f t="shared" si="2"/>
        <v>#DIV/0!</v>
      </c>
      <c r="E85" s="27"/>
      <c r="F85" s="152">
        <f t="shared" si="3"/>
        <v>0</v>
      </c>
    </row>
    <row r="86" spans="1:6" ht="15">
      <c r="A86" s="194" t="s">
        <v>49</v>
      </c>
      <c r="B86" s="195">
        <v>68</v>
      </c>
      <c r="C86" s="155">
        <v>55.046</v>
      </c>
      <c r="D86" s="27">
        <f t="shared" si="2"/>
        <v>80.95</v>
      </c>
      <c r="E86" s="27">
        <v>68.8</v>
      </c>
      <c r="F86" s="152">
        <f t="shared" si="3"/>
        <v>-13.753999999999998</v>
      </c>
    </row>
    <row r="87" spans="1:6" ht="15">
      <c r="A87" s="194" t="s">
        <v>50</v>
      </c>
      <c r="B87" s="195">
        <v>60</v>
      </c>
      <c r="C87" s="155">
        <v>47.9</v>
      </c>
      <c r="D87" s="27">
        <f t="shared" si="2"/>
        <v>79.83333333333333</v>
      </c>
      <c r="E87" s="27">
        <v>68.9</v>
      </c>
      <c r="F87" s="152">
        <f t="shared" si="3"/>
        <v>-21.000000000000007</v>
      </c>
    </row>
    <row r="88" spans="1:6" ht="15">
      <c r="A88" s="194" t="s">
        <v>51</v>
      </c>
      <c r="B88" s="195">
        <v>14.8</v>
      </c>
      <c r="C88" s="155">
        <v>14.8</v>
      </c>
      <c r="D88" s="27">
        <f t="shared" si="2"/>
        <v>100</v>
      </c>
      <c r="E88" s="27">
        <v>15.5</v>
      </c>
      <c r="F88" s="152">
        <f t="shared" si="3"/>
        <v>-0.6999999999999993</v>
      </c>
    </row>
    <row r="89" spans="1:6" ht="15">
      <c r="A89" s="194" t="s">
        <v>52</v>
      </c>
      <c r="B89" s="195">
        <v>12.3</v>
      </c>
      <c r="C89" s="155">
        <v>10.7</v>
      </c>
      <c r="D89" s="27">
        <f t="shared" si="2"/>
        <v>86.99186991869917</v>
      </c>
      <c r="E89" s="27">
        <v>10.8</v>
      </c>
      <c r="F89" s="152">
        <f t="shared" si="3"/>
        <v>-0.10000000000000142</v>
      </c>
    </row>
    <row r="90" spans="1:6" ht="15" hidden="1">
      <c r="A90" s="194" t="s">
        <v>97</v>
      </c>
      <c r="B90" s="195"/>
      <c r="C90" s="155"/>
      <c r="D90" s="27" t="e">
        <f t="shared" si="2"/>
        <v>#DIV/0!</v>
      </c>
      <c r="E90" s="27"/>
      <c r="F90" s="152">
        <f t="shared" si="3"/>
        <v>0</v>
      </c>
    </row>
    <row r="91" spans="1:6" ht="15" hidden="1">
      <c r="A91" s="194" t="s">
        <v>133</v>
      </c>
      <c r="B91" s="195"/>
      <c r="C91" s="155"/>
      <c r="D91" s="27" t="e">
        <f t="shared" si="2"/>
        <v>#DIV/0!</v>
      </c>
      <c r="E91" s="27"/>
      <c r="F91" s="152">
        <f t="shared" si="3"/>
        <v>0</v>
      </c>
    </row>
    <row r="92" spans="1:6" s="191" customFormat="1" ht="15.75">
      <c r="A92" s="192" t="s">
        <v>53</v>
      </c>
      <c r="B92" s="193">
        <v>0.2</v>
      </c>
      <c r="C92" s="158">
        <f>SUM(C94:C96)</f>
        <v>0.43</v>
      </c>
      <c r="D92" s="26">
        <f t="shared" si="2"/>
        <v>215</v>
      </c>
      <c r="E92" s="26">
        <v>0</v>
      </c>
      <c r="F92" s="115">
        <f t="shared" si="3"/>
        <v>0.43</v>
      </c>
    </row>
    <row r="93" spans="1:6" ht="15" hidden="1">
      <c r="A93" s="194" t="s">
        <v>88</v>
      </c>
      <c r="B93" s="195"/>
      <c r="C93" s="155">
        <v>0</v>
      </c>
      <c r="D93" s="27" t="e">
        <f t="shared" si="2"/>
        <v>#DIV/0!</v>
      </c>
      <c r="E93" s="27">
        <v>0</v>
      </c>
      <c r="F93" s="152">
        <f t="shared" si="3"/>
        <v>0</v>
      </c>
    </row>
    <row r="94" spans="1:6" ht="15">
      <c r="A94" s="199" t="s">
        <v>54</v>
      </c>
      <c r="B94" s="200">
        <v>0.2</v>
      </c>
      <c r="C94" s="224">
        <v>0.43</v>
      </c>
      <c r="D94" s="28">
        <f t="shared" si="2"/>
        <v>215</v>
      </c>
      <c r="E94" s="28"/>
      <c r="F94" s="243">
        <f t="shared" si="3"/>
        <v>0.43</v>
      </c>
    </row>
    <row r="95" spans="1:6" ht="15" hidden="1">
      <c r="A95" s="204" t="s">
        <v>55</v>
      </c>
      <c r="B95" s="205"/>
      <c r="C95" s="206"/>
      <c r="D95" s="207" t="e">
        <f t="shared" si="2"/>
        <v>#DIV/0!</v>
      </c>
      <c r="E95" s="207"/>
      <c r="F95" s="208">
        <f t="shared" si="3"/>
        <v>0</v>
      </c>
    </row>
    <row r="96" spans="1:6" ht="15" hidden="1">
      <c r="A96" s="194" t="s">
        <v>56</v>
      </c>
      <c r="B96" s="195"/>
      <c r="C96" s="196"/>
      <c r="D96" s="197" t="e">
        <f t="shared" si="2"/>
        <v>#DIV/0!</v>
      </c>
      <c r="E96" s="197"/>
      <c r="F96" s="198">
        <f t="shared" si="3"/>
        <v>0</v>
      </c>
    </row>
    <row r="97" spans="1:6" ht="15" hidden="1">
      <c r="A97" s="194" t="s">
        <v>57</v>
      </c>
      <c r="B97" s="195"/>
      <c r="C97" s="196"/>
      <c r="D97" s="197" t="e">
        <f t="shared" si="2"/>
        <v>#DIV/0!</v>
      </c>
      <c r="E97" s="197"/>
      <c r="F97" s="198">
        <f t="shared" si="3"/>
        <v>0</v>
      </c>
    </row>
    <row r="98" spans="1:6" ht="15" hidden="1">
      <c r="A98" s="194" t="s">
        <v>134</v>
      </c>
      <c r="B98" s="195"/>
      <c r="C98" s="196"/>
      <c r="D98" s="197" t="e">
        <f t="shared" si="2"/>
        <v>#DIV/0!</v>
      </c>
      <c r="E98" s="197"/>
      <c r="F98" s="198">
        <f t="shared" si="3"/>
        <v>0</v>
      </c>
    </row>
    <row r="99" spans="1:6" ht="15" hidden="1">
      <c r="A99" s="194" t="s">
        <v>58</v>
      </c>
      <c r="B99" s="195"/>
      <c r="C99" s="196"/>
      <c r="D99" s="197" t="e">
        <f t="shared" si="2"/>
        <v>#DIV/0!</v>
      </c>
      <c r="E99" s="197"/>
      <c r="F99" s="198">
        <f t="shared" si="3"/>
        <v>0</v>
      </c>
    </row>
    <row r="100" spans="1:6" ht="15" hidden="1">
      <c r="A100" s="194" t="s">
        <v>59</v>
      </c>
      <c r="B100" s="195"/>
      <c r="C100" s="196"/>
      <c r="D100" s="197" t="e">
        <f t="shared" si="2"/>
        <v>#DIV/0!</v>
      </c>
      <c r="E100" s="197"/>
      <c r="F100" s="198">
        <f t="shared" si="3"/>
        <v>0</v>
      </c>
    </row>
    <row r="101" spans="1:6" ht="15" hidden="1">
      <c r="A101" s="194" t="s">
        <v>90</v>
      </c>
      <c r="B101" s="195"/>
      <c r="C101" s="196"/>
      <c r="D101" s="197" t="e">
        <f t="shared" si="2"/>
        <v>#DIV/0!</v>
      </c>
      <c r="E101" s="197"/>
      <c r="F101" s="198">
        <f t="shared" si="3"/>
        <v>0</v>
      </c>
    </row>
    <row r="102" spans="1:6" ht="15" hidden="1">
      <c r="A102" s="199" t="s">
        <v>91</v>
      </c>
      <c r="B102" s="200"/>
      <c r="C102" s="201"/>
      <c r="D102" s="202" t="e">
        <f t="shared" si="2"/>
        <v>#DIV/0!</v>
      </c>
      <c r="E102" s="202"/>
      <c r="F102" s="203">
        <f t="shared" si="3"/>
        <v>0</v>
      </c>
    </row>
    <row r="104" ht="15">
      <c r="B104" s="209"/>
    </row>
  </sheetData>
  <sheetProtection/>
  <mergeCells count="5">
    <mergeCell ref="A1:F1"/>
    <mergeCell ref="A2:F2"/>
    <mergeCell ref="A3:A4"/>
    <mergeCell ref="B3:B4"/>
    <mergeCell ref="C3:F3"/>
  </mergeCells>
  <conditionalFormatting sqref="F72:F73 F98:F102 F77:F79 F82:F83 F85">
    <cfRule type="cellIs" priority="5" dxfId="4" operator="greaterThan" stopIfTrue="1">
      <formula>0</formula>
    </cfRule>
    <cfRule type="cellIs" priority="6" dxfId="5" operator="lessThan" stopIfTrue="1">
      <formula>0</formula>
    </cfRule>
  </conditionalFormatting>
  <printOptions horizontalCentered="1"/>
  <pageMargins left="0.7086614173228347" right="0.31496062992125984" top="0" bottom="0" header="0.31496062992125984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77" sqref="P77"/>
    </sheetView>
  </sheetViews>
  <sheetFormatPr defaultColWidth="9.00390625" defaultRowHeight="12.75"/>
  <cols>
    <col min="1" max="1" width="35.125" style="52" customWidth="1"/>
    <col min="2" max="2" width="26.00390625" style="52" hidden="1" customWidth="1"/>
    <col min="3" max="3" width="31.375" style="52" hidden="1" customWidth="1"/>
    <col min="4" max="4" width="14.37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2.00390625" style="52" customWidth="1"/>
    <col min="9" max="9" width="10.625" style="56" customWidth="1"/>
    <col min="10" max="10" width="12.125" style="52" customWidth="1"/>
    <col min="11" max="12" width="11.25390625" style="52" customWidth="1"/>
    <col min="13" max="13" width="10.25390625" style="52" customWidth="1"/>
    <col min="14" max="14" width="11.625" style="52" customWidth="1"/>
    <col min="15" max="16384" width="9.125" style="52" customWidth="1"/>
  </cols>
  <sheetData>
    <row r="1" spans="1:14" ht="16.5">
      <c r="A1" s="48" t="s">
        <v>106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1"/>
      <c r="M1" s="51"/>
      <c r="N1" s="51"/>
    </row>
    <row r="2" spans="1:14" ht="15" customHeight="1">
      <c r="A2" s="48" t="str">
        <f>зерноск!A2</f>
        <v>по состоянию на 16 ноября 2017 года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14" ht="3" customHeight="1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s="56" customFormat="1" ht="37.5" customHeight="1">
      <c r="A4" s="374" t="s">
        <v>1</v>
      </c>
      <c r="B4" s="374" t="s">
        <v>137</v>
      </c>
      <c r="C4" s="382" t="s">
        <v>144</v>
      </c>
      <c r="D4" s="382" t="s">
        <v>145</v>
      </c>
      <c r="E4" s="374" t="s">
        <v>96</v>
      </c>
      <c r="F4" s="374"/>
      <c r="G4" s="375"/>
      <c r="H4" s="375"/>
      <c r="I4" s="374" t="s">
        <v>60</v>
      </c>
      <c r="J4" s="375"/>
      <c r="K4" s="375"/>
      <c r="L4" s="53"/>
      <c r="M4" s="54" t="s">
        <v>0</v>
      </c>
      <c r="N4" s="55"/>
    </row>
    <row r="5" spans="1:14" s="56" customFormat="1" ht="42" customHeight="1">
      <c r="A5" s="377"/>
      <c r="B5" s="374"/>
      <c r="C5" s="383"/>
      <c r="D5" s="383"/>
      <c r="E5" s="365" t="s">
        <v>104</v>
      </c>
      <c r="F5" s="365" t="s">
        <v>109</v>
      </c>
      <c r="G5" s="365" t="s">
        <v>105</v>
      </c>
      <c r="H5" s="365" t="s">
        <v>103</v>
      </c>
      <c r="I5" s="365" t="s">
        <v>104</v>
      </c>
      <c r="J5" s="365" t="s">
        <v>105</v>
      </c>
      <c r="K5" s="365" t="s">
        <v>103</v>
      </c>
      <c r="L5" s="367" t="s">
        <v>104</v>
      </c>
      <c r="M5" s="365" t="s">
        <v>105</v>
      </c>
      <c r="N5" s="365" t="s">
        <v>103</v>
      </c>
    </row>
    <row r="6" spans="1:14" s="45" customFormat="1" ht="15.75">
      <c r="A6" s="161" t="s">
        <v>2</v>
      </c>
      <c r="B6" s="264">
        <v>27870.127</v>
      </c>
      <c r="C6" s="171">
        <f>C7+C26+C37+C46+C54+C69+C76+C93</f>
        <v>261.6625</v>
      </c>
      <c r="D6" s="171">
        <f>D7+D26+D37+D46+D54+D69+D76+D93</f>
        <v>27608.472500000003</v>
      </c>
      <c r="E6" s="171">
        <f>E7+E26+E37+E46+E54+E69+E76+E93</f>
        <v>27357.628</v>
      </c>
      <c r="F6" s="298">
        <f>E6/D6*100</f>
        <v>99.09142202633629</v>
      </c>
      <c r="G6" s="62">
        <v>27186.6446</v>
      </c>
      <c r="H6" s="63">
        <f aca="true" t="shared" si="0" ref="H6:H71">E6-G6</f>
        <v>170.98340000000098</v>
      </c>
      <c r="I6" s="171">
        <f>I7+I26+I37+I46+I54+I69+I76+I93</f>
        <v>88014.57970000002</v>
      </c>
      <c r="J6" s="62">
        <v>75829.548</v>
      </c>
      <c r="K6" s="63">
        <f>I6-J6</f>
        <v>12185.031700000021</v>
      </c>
      <c r="L6" s="176">
        <f>IF(E6&gt;0,I6/E6*10,"")</f>
        <v>32.17186069640248</v>
      </c>
      <c r="M6" s="298">
        <f>IF(G6&gt;0,J6/G6*10,"")</f>
        <v>27.892205572143315</v>
      </c>
      <c r="N6" s="63">
        <f>L6-M6</f>
        <v>4.279655124259168</v>
      </c>
    </row>
    <row r="7" spans="1:14" s="44" customFormat="1" ht="15.75">
      <c r="A7" s="162" t="s">
        <v>3</v>
      </c>
      <c r="B7" s="225">
        <v>4285.92</v>
      </c>
      <c r="C7" s="172">
        <f>SUM(C8:C24)</f>
        <v>55.418499999999995</v>
      </c>
      <c r="D7" s="172">
        <f>SUM(D8:D25)</f>
        <v>4230.501500000001</v>
      </c>
      <c r="E7" s="172">
        <f>SUM(E8:E24)</f>
        <v>4217.396999999999</v>
      </c>
      <c r="F7" s="39">
        <f aca="true" t="shared" si="1" ref="F7:F70">E7/D7*100</f>
        <v>99.6902376704038</v>
      </c>
      <c r="G7" s="65">
        <v>3976.564600000001</v>
      </c>
      <c r="H7" s="67">
        <f t="shared" si="0"/>
        <v>240.83239999999796</v>
      </c>
      <c r="I7" s="172">
        <f>SUM(I8:I24)</f>
        <v>19137.548000000003</v>
      </c>
      <c r="J7" s="65">
        <v>15044.555</v>
      </c>
      <c r="K7" s="67">
        <f aca="true" t="shared" si="2" ref="K7:K70">I7-J7</f>
        <v>4092.993000000002</v>
      </c>
      <c r="L7" s="42">
        <f aca="true" t="shared" si="3" ref="L7:L70">IF(E7&gt;0,I7/E7*10,"")</f>
        <v>45.377629850829805</v>
      </c>
      <c r="M7" s="39">
        <f aca="true" t="shared" si="4" ref="M7:M70">IF(G7&gt;0,J7/G7*10,"")</f>
        <v>37.83304563944465</v>
      </c>
      <c r="N7" s="67">
        <f>L7-M7</f>
        <v>7.544584211385157</v>
      </c>
    </row>
    <row r="8" spans="1:14" s="366" customFormat="1" ht="15">
      <c r="A8" s="75" t="s">
        <v>4</v>
      </c>
      <c r="B8" s="226">
        <v>397.121</v>
      </c>
      <c r="C8" s="235">
        <v>5.969</v>
      </c>
      <c r="D8" s="306">
        <f aca="true" t="shared" si="5" ref="D8:D36">B8-C8</f>
        <v>391.152</v>
      </c>
      <c r="E8" s="94">
        <v>389.5</v>
      </c>
      <c r="F8" s="73">
        <f t="shared" si="1"/>
        <v>99.57765779032192</v>
      </c>
      <c r="G8" s="66">
        <v>298.6056</v>
      </c>
      <c r="H8" s="101">
        <f t="shared" si="0"/>
        <v>90.89440000000002</v>
      </c>
      <c r="I8" s="94">
        <v>2111.1</v>
      </c>
      <c r="J8" s="66">
        <v>1381.6</v>
      </c>
      <c r="K8" s="101">
        <f t="shared" si="2"/>
        <v>729.5</v>
      </c>
      <c r="L8" s="72">
        <f t="shared" si="3"/>
        <v>54.2002567394095</v>
      </c>
      <c r="M8" s="73">
        <f t="shared" si="4"/>
        <v>46.26838880449664</v>
      </c>
      <c r="N8" s="101">
        <f>L8-M8</f>
        <v>7.931867934912859</v>
      </c>
    </row>
    <row r="9" spans="1:14" s="366" customFormat="1" ht="15">
      <c r="A9" s="75" t="s">
        <v>5</v>
      </c>
      <c r="B9" s="226">
        <v>148.907</v>
      </c>
      <c r="C9" s="235">
        <v>1.6775</v>
      </c>
      <c r="D9" s="306">
        <f t="shared" si="5"/>
        <v>147.2295</v>
      </c>
      <c r="E9" s="94">
        <v>147.2</v>
      </c>
      <c r="F9" s="73">
        <f t="shared" si="1"/>
        <v>99.97996325464665</v>
      </c>
      <c r="G9" s="66">
        <v>144</v>
      </c>
      <c r="H9" s="101">
        <f t="shared" si="0"/>
        <v>3.1999999999999886</v>
      </c>
      <c r="I9" s="72">
        <v>647.5</v>
      </c>
      <c r="J9" s="73">
        <v>501.7</v>
      </c>
      <c r="K9" s="101">
        <f t="shared" si="2"/>
        <v>145.8</v>
      </c>
      <c r="L9" s="72">
        <f t="shared" si="3"/>
        <v>43.98777173913044</v>
      </c>
      <c r="M9" s="73">
        <f t="shared" si="4"/>
        <v>34.84027777777777</v>
      </c>
      <c r="N9" s="101">
        <f aca="true" t="shared" si="6" ref="N9:N20">L9-M9</f>
        <v>9.147493961352666</v>
      </c>
    </row>
    <row r="10" spans="1:14" s="366" customFormat="1" ht="15">
      <c r="A10" s="75" t="s">
        <v>6</v>
      </c>
      <c r="B10" s="226">
        <v>47.312</v>
      </c>
      <c r="C10" s="235">
        <v>1.605</v>
      </c>
      <c r="D10" s="306">
        <f t="shared" si="5"/>
        <v>45.707</v>
      </c>
      <c r="E10" s="94">
        <v>45.63</v>
      </c>
      <c r="F10" s="73">
        <f t="shared" si="1"/>
        <v>99.83153565099438</v>
      </c>
      <c r="G10" s="66">
        <v>46.6</v>
      </c>
      <c r="H10" s="101">
        <f t="shared" si="0"/>
        <v>-0.9699999999999989</v>
      </c>
      <c r="I10" s="72">
        <v>142.9</v>
      </c>
      <c r="J10" s="73">
        <v>126.2</v>
      </c>
      <c r="K10" s="101">
        <f t="shared" si="2"/>
        <v>16.700000000000003</v>
      </c>
      <c r="L10" s="72">
        <f t="shared" si="3"/>
        <v>31.317115932500545</v>
      </c>
      <c r="M10" s="73">
        <f t="shared" si="4"/>
        <v>27.081545064377682</v>
      </c>
      <c r="N10" s="101">
        <f t="shared" si="6"/>
        <v>4.235570868122863</v>
      </c>
    </row>
    <row r="11" spans="1:14" s="366" customFormat="1" ht="15">
      <c r="A11" s="75" t="s">
        <v>7</v>
      </c>
      <c r="B11" s="226">
        <v>755.591</v>
      </c>
      <c r="C11" s="235">
        <v>7.2</v>
      </c>
      <c r="D11" s="306">
        <f t="shared" si="5"/>
        <v>748.391</v>
      </c>
      <c r="E11" s="94">
        <v>748.4</v>
      </c>
      <c r="F11" s="73">
        <f t="shared" si="1"/>
        <v>100.00120257993481</v>
      </c>
      <c r="G11" s="66">
        <v>662.5</v>
      </c>
      <c r="H11" s="101">
        <f t="shared" si="0"/>
        <v>85.89999999999998</v>
      </c>
      <c r="I11" s="72">
        <v>3440.7</v>
      </c>
      <c r="J11" s="73">
        <v>2493.4</v>
      </c>
      <c r="K11" s="101">
        <f t="shared" si="2"/>
        <v>947.2999999999997</v>
      </c>
      <c r="L11" s="72">
        <f t="shared" si="3"/>
        <v>45.97407803313736</v>
      </c>
      <c r="M11" s="73">
        <f t="shared" si="4"/>
        <v>37.63622641509434</v>
      </c>
      <c r="N11" s="101">
        <f t="shared" si="6"/>
        <v>8.337851618043018</v>
      </c>
    </row>
    <row r="12" spans="1:14" s="366" customFormat="1" ht="15">
      <c r="A12" s="75" t="s">
        <v>8</v>
      </c>
      <c r="B12" s="226">
        <v>26.959</v>
      </c>
      <c r="C12" s="235"/>
      <c r="D12" s="306">
        <f t="shared" si="5"/>
        <v>26.959</v>
      </c>
      <c r="E12" s="94">
        <v>24.05</v>
      </c>
      <c r="F12" s="73">
        <f t="shared" si="1"/>
        <v>89.20954041322008</v>
      </c>
      <c r="G12" s="66">
        <v>28.283</v>
      </c>
      <c r="H12" s="101">
        <f t="shared" si="0"/>
        <v>-4.2330000000000005</v>
      </c>
      <c r="I12" s="72">
        <v>59.9</v>
      </c>
      <c r="J12" s="73">
        <v>65.1</v>
      </c>
      <c r="K12" s="101">
        <f t="shared" si="2"/>
        <v>-5.199999999999996</v>
      </c>
      <c r="L12" s="72">
        <f t="shared" si="3"/>
        <v>24.906444906444904</v>
      </c>
      <c r="M12" s="73">
        <f t="shared" si="4"/>
        <v>23.017360251741326</v>
      </c>
      <c r="N12" s="101">
        <f t="shared" si="6"/>
        <v>1.8890846547035771</v>
      </c>
    </row>
    <row r="13" spans="1:14" s="366" customFormat="1" ht="15">
      <c r="A13" s="75" t="s">
        <v>9</v>
      </c>
      <c r="B13" s="226">
        <v>41.482</v>
      </c>
      <c r="C13" s="235">
        <v>1.2</v>
      </c>
      <c r="D13" s="306">
        <f t="shared" si="5"/>
        <v>40.282</v>
      </c>
      <c r="E13" s="94">
        <v>39.7</v>
      </c>
      <c r="F13" s="73">
        <f t="shared" si="1"/>
        <v>98.55518593912916</v>
      </c>
      <c r="G13" s="66">
        <v>38.9</v>
      </c>
      <c r="H13" s="101">
        <f t="shared" si="0"/>
        <v>0.8000000000000043</v>
      </c>
      <c r="I13" s="72">
        <v>109.8</v>
      </c>
      <c r="J13" s="73">
        <v>88.4</v>
      </c>
      <c r="K13" s="101">
        <f t="shared" si="2"/>
        <v>21.39999999999999</v>
      </c>
      <c r="L13" s="72">
        <f t="shared" si="3"/>
        <v>27.657430730478584</v>
      </c>
      <c r="M13" s="73">
        <f t="shared" si="4"/>
        <v>22.72493573264782</v>
      </c>
      <c r="N13" s="101">
        <f t="shared" si="6"/>
        <v>4.932494997830766</v>
      </c>
    </row>
    <row r="14" spans="1:14" s="366" customFormat="1" ht="15">
      <c r="A14" s="75" t="s">
        <v>10</v>
      </c>
      <c r="B14" s="226">
        <v>12.587</v>
      </c>
      <c r="C14" s="235">
        <v>0.887</v>
      </c>
      <c r="D14" s="306">
        <f t="shared" si="5"/>
        <v>11.7</v>
      </c>
      <c r="E14" s="94">
        <v>8.9</v>
      </c>
      <c r="F14" s="73">
        <f t="shared" si="1"/>
        <v>76.06837606837608</v>
      </c>
      <c r="G14" s="66">
        <v>12</v>
      </c>
      <c r="H14" s="101">
        <f t="shared" si="0"/>
        <v>-3.0999999999999996</v>
      </c>
      <c r="I14" s="72">
        <v>14.8</v>
      </c>
      <c r="J14" s="73">
        <v>18.6</v>
      </c>
      <c r="K14" s="101">
        <f t="shared" si="2"/>
        <v>-3.8000000000000007</v>
      </c>
      <c r="L14" s="72">
        <f t="shared" si="3"/>
        <v>16.629213483146067</v>
      </c>
      <c r="M14" s="73">
        <f t="shared" si="4"/>
        <v>15.5</v>
      </c>
      <c r="N14" s="101">
        <f t="shared" si="6"/>
        <v>1.1292134831460672</v>
      </c>
    </row>
    <row r="15" spans="1:14" s="366" customFormat="1" ht="15">
      <c r="A15" s="75" t="s">
        <v>11</v>
      </c>
      <c r="B15" s="226">
        <v>541.246</v>
      </c>
      <c r="C15" s="235">
        <v>1.4</v>
      </c>
      <c r="D15" s="306">
        <f t="shared" si="5"/>
        <v>539.846</v>
      </c>
      <c r="E15" s="94">
        <f>B15-C15</f>
        <v>539.846</v>
      </c>
      <c r="F15" s="73">
        <f t="shared" si="1"/>
        <v>100</v>
      </c>
      <c r="G15" s="66">
        <v>540.4</v>
      </c>
      <c r="H15" s="101">
        <f t="shared" si="0"/>
        <v>-0.5539999999999736</v>
      </c>
      <c r="I15" s="72">
        <v>2807.9</v>
      </c>
      <c r="J15" s="73">
        <v>2299.8</v>
      </c>
      <c r="K15" s="101">
        <f t="shared" si="2"/>
        <v>508.0999999999999</v>
      </c>
      <c r="L15" s="72">
        <f t="shared" si="3"/>
        <v>52.01298147990353</v>
      </c>
      <c r="M15" s="73">
        <f t="shared" si="4"/>
        <v>42.55736491487787</v>
      </c>
      <c r="N15" s="101">
        <f t="shared" si="6"/>
        <v>9.455616565025657</v>
      </c>
    </row>
    <row r="16" spans="1:14" s="366" customFormat="1" ht="15">
      <c r="A16" s="75" t="s">
        <v>12</v>
      </c>
      <c r="B16" s="226">
        <v>432.194</v>
      </c>
      <c r="C16" s="235">
        <v>4.5</v>
      </c>
      <c r="D16" s="306">
        <f t="shared" si="5"/>
        <v>427.694</v>
      </c>
      <c r="E16" s="94">
        <v>427.7</v>
      </c>
      <c r="F16" s="73">
        <f t="shared" si="1"/>
        <v>100.0014028721469</v>
      </c>
      <c r="G16" s="66">
        <v>426</v>
      </c>
      <c r="H16" s="101">
        <f t="shared" si="0"/>
        <v>1.6999999999999886</v>
      </c>
      <c r="I16" s="72">
        <v>1965.6</v>
      </c>
      <c r="J16" s="73">
        <v>1791.3</v>
      </c>
      <c r="K16" s="101">
        <f t="shared" si="2"/>
        <v>174.29999999999995</v>
      </c>
      <c r="L16" s="72">
        <f t="shared" si="3"/>
        <v>45.95744680851063</v>
      </c>
      <c r="M16" s="73">
        <f t="shared" si="4"/>
        <v>42.04929577464789</v>
      </c>
      <c r="N16" s="101">
        <f t="shared" si="6"/>
        <v>3.908151033862744</v>
      </c>
    </row>
    <row r="17" spans="1:14" s="366" customFormat="1" ht="15">
      <c r="A17" s="75" t="s">
        <v>92</v>
      </c>
      <c r="B17" s="226">
        <v>76.099</v>
      </c>
      <c r="C17" s="235"/>
      <c r="D17" s="306">
        <f t="shared" si="5"/>
        <v>76.099</v>
      </c>
      <c r="E17" s="94">
        <v>76.099</v>
      </c>
      <c r="F17" s="73">
        <f t="shared" si="1"/>
        <v>100</v>
      </c>
      <c r="G17" s="66">
        <v>77.8</v>
      </c>
      <c r="H17" s="101">
        <f t="shared" si="0"/>
        <v>-1.7009999999999934</v>
      </c>
      <c r="I17" s="72">
        <v>267.4</v>
      </c>
      <c r="J17" s="73">
        <v>234.955</v>
      </c>
      <c r="K17" s="101">
        <f t="shared" si="2"/>
        <v>32.444999999999965</v>
      </c>
      <c r="L17" s="72">
        <f t="shared" si="3"/>
        <v>35.13843808722847</v>
      </c>
      <c r="M17" s="73">
        <f t="shared" si="4"/>
        <v>30.19987146529563</v>
      </c>
      <c r="N17" s="101">
        <f t="shared" si="6"/>
        <v>4.938566621932843</v>
      </c>
    </row>
    <row r="18" spans="1:14" s="366" customFormat="1" ht="15">
      <c r="A18" s="75" t="s">
        <v>13</v>
      </c>
      <c r="B18" s="226">
        <v>470.859</v>
      </c>
      <c r="C18" s="235">
        <v>8.721</v>
      </c>
      <c r="D18" s="306">
        <f t="shared" si="5"/>
        <v>462.138</v>
      </c>
      <c r="E18" s="94">
        <v>462.138</v>
      </c>
      <c r="F18" s="73">
        <f t="shared" si="1"/>
        <v>100</v>
      </c>
      <c r="G18" s="66">
        <v>492.8</v>
      </c>
      <c r="H18" s="101">
        <f t="shared" si="0"/>
        <v>-30.662000000000035</v>
      </c>
      <c r="I18" s="72">
        <v>2065.3</v>
      </c>
      <c r="J18" s="73">
        <v>1883.5</v>
      </c>
      <c r="K18" s="101">
        <f t="shared" si="2"/>
        <v>181.80000000000018</v>
      </c>
      <c r="L18" s="72">
        <f t="shared" si="3"/>
        <v>44.69011420831008</v>
      </c>
      <c r="M18" s="73">
        <f t="shared" si="4"/>
        <v>38.22037337662338</v>
      </c>
      <c r="N18" s="101">
        <f t="shared" si="6"/>
        <v>6.4697408316867</v>
      </c>
    </row>
    <row r="19" spans="1:14" s="366" customFormat="1" ht="15">
      <c r="A19" s="75" t="s">
        <v>14</v>
      </c>
      <c r="B19" s="226">
        <v>320.371</v>
      </c>
      <c r="C19" s="235">
        <v>2.668</v>
      </c>
      <c r="D19" s="306">
        <f t="shared" si="5"/>
        <v>317.703</v>
      </c>
      <c r="E19" s="94">
        <v>317.7</v>
      </c>
      <c r="F19" s="73">
        <f t="shared" si="1"/>
        <v>99.99905572185344</v>
      </c>
      <c r="G19" s="66">
        <v>261.9</v>
      </c>
      <c r="H19" s="101">
        <f t="shared" si="0"/>
        <v>55.80000000000001</v>
      </c>
      <c r="I19" s="72">
        <v>1357</v>
      </c>
      <c r="J19" s="73">
        <v>936.7</v>
      </c>
      <c r="K19" s="101">
        <f t="shared" si="2"/>
        <v>420.29999999999995</v>
      </c>
      <c r="L19" s="72">
        <f t="shared" si="3"/>
        <v>42.713251495121185</v>
      </c>
      <c r="M19" s="73">
        <f t="shared" si="4"/>
        <v>35.7655593738068</v>
      </c>
      <c r="N19" s="101">
        <f t="shared" si="6"/>
        <v>6.9476921213143825</v>
      </c>
    </row>
    <row r="20" spans="1:14" s="366" customFormat="1" ht="15">
      <c r="A20" s="75" t="s">
        <v>15</v>
      </c>
      <c r="B20" s="226">
        <v>45.484</v>
      </c>
      <c r="C20" s="235">
        <v>6.2</v>
      </c>
      <c r="D20" s="306">
        <f t="shared" si="5"/>
        <v>39.284</v>
      </c>
      <c r="E20" s="94">
        <v>39.284</v>
      </c>
      <c r="F20" s="73">
        <f t="shared" si="1"/>
        <v>100</v>
      </c>
      <c r="G20" s="66">
        <v>47.9</v>
      </c>
      <c r="H20" s="101">
        <f t="shared" si="0"/>
        <v>-8.616</v>
      </c>
      <c r="I20" s="72">
        <v>120.4</v>
      </c>
      <c r="J20" s="73">
        <v>101.3</v>
      </c>
      <c r="K20" s="101">
        <f t="shared" si="2"/>
        <v>19.10000000000001</v>
      </c>
      <c r="L20" s="72">
        <f t="shared" si="3"/>
        <v>30.648610121168925</v>
      </c>
      <c r="M20" s="73">
        <f t="shared" si="4"/>
        <v>21.1482254697286</v>
      </c>
      <c r="N20" s="101">
        <f t="shared" si="6"/>
        <v>9.500384651440324</v>
      </c>
    </row>
    <row r="21" spans="1:14" s="366" customFormat="1" ht="15">
      <c r="A21" s="75" t="s">
        <v>16</v>
      </c>
      <c r="B21" s="226">
        <v>595.164</v>
      </c>
      <c r="C21" s="235">
        <v>12.67</v>
      </c>
      <c r="D21" s="306">
        <f t="shared" si="5"/>
        <v>582.494</v>
      </c>
      <c r="E21" s="94">
        <v>582.5</v>
      </c>
      <c r="F21" s="73">
        <f t="shared" si="1"/>
        <v>100.00103005352845</v>
      </c>
      <c r="G21" s="66">
        <v>529.3</v>
      </c>
      <c r="H21" s="101">
        <f t="shared" si="0"/>
        <v>53.200000000000045</v>
      </c>
      <c r="I21" s="72">
        <v>2654.8</v>
      </c>
      <c r="J21" s="73">
        <v>1878</v>
      </c>
      <c r="K21" s="101">
        <f t="shared" si="2"/>
        <v>776.8000000000002</v>
      </c>
      <c r="L21" s="72">
        <f t="shared" si="3"/>
        <v>45.575965665236055</v>
      </c>
      <c r="M21" s="73">
        <f t="shared" si="4"/>
        <v>35.480823729454</v>
      </c>
      <c r="N21" s="101">
        <f aca="true" t="shared" si="7" ref="N21:N35">L21-M21</f>
        <v>10.095141935782053</v>
      </c>
    </row>
    <row r="22" spans="1:14" s="366" customFormat="1" ht="15">
      <c r="A22" s="75" t="s">
        <v>17</v>
      </c>
      <c r="B22" s="226">
        <v>18.268</v>
      </c>
      <c r="C22" s="235"/>
      <c r="D22" s="306">
        <f t="shared" si="5"/>
        <v>18.268</v>
      </c>
      <c r="E22" s="94">
        <v>17.7</v>
      </c>
      <c r="F22" s="73">
        <f t="shared" si="1"/>
        <v>96.89073790234288</v>
      </c>
      <c r="G22" s="66">
        <v>18.876</v>
      </c>
      <c r="H22" s="101">
        <f t="shared" si="0"/>
        <v>-1.176000000000002</v>
      </c>
      <c r="I22" s="72">
        <v>36.95</v>
      </c>
      <c r="J22" s="73">
        <v>43.1</v>
      </c>
      <c r="K22" s="101">
        <f t="shared" si="2"/>
        <v>-6.149999999999999</v>
      </c>
      <c r="L22" s="72">
        <f t="shared" si="3"/>
        <v>20.87570621468927</v>
      </c>
      <c r="M22" s="73">
        <f t="shared" si="4"/>
        <v>22.833227378681926</v>
      </c>
      <c r="N22" s="101">
        <f t="shared" si="7"/>
        <v>-1.9575211639926557</v>
      </c>
    </row>
    <row r="23" spans="1:14" s="366" customFormat="1" ht="15">
      <c r="A23" s="75" t="s">
        <v>18</v>
      </c>
      <c r="B23" s="226">
        <v>341.337</v>
      </c>
      <c r="C23" s="235"/>
      <c r="D23" s="306">
        <f t="shared" si="5"/>
        <v>341.337</v>
      </c>
      <c r="E23" s="94">
        <v>338.94</v>
      </c>
      <c r="F23" s="73">
        <f t="shared" si="1"/>
        <v>99.29776144982819</v>
      </c>
      <c r="G23" s="66">
        <v>337.4</v>
      </c>
      <c r="H23" s="101">
        <f t="shared" si="0"/>
        <v>1.5400000000000205</v>
      </c>
      <c r="I23" s="72">
        <v>1306.52</v>
      </c>
      <c r="J23" s="73">
        <v>1170.8</v>
      </c>
      <c r="K23" s="101">
        <f t="shared" si="2"/>
        <v>135.72000000000003</v>
      </c>
      <c r="L23" s="72">
        <f t="shared" si="3"/>
        <v>38.547235498908364</v>
      </c>
      <c r="M23" s="73">
        <f t="shared" si="4"/>
        <v>34.70065204505039</v>
      </c>
      <c r="N23" s="101">
        <f t="shared" si="7"/>
        <v>3.846583453857974</v>
      </c>
    </row>
    <row r="24" spans="1:14" s="366" customFormat="1" ht="15">
      <c r="A24" s="75" t="s">
        <v>19</v>
      </c>
      <c r="B24" s="226">
        <v>14.035</v>
      </c>
      <c r="C24" s="235">
        <v>0.721</v>
      </c>
      <c r="D24" s="306">
        <f t="shared" si="5"/>
        <v>13.314</v>
      </c>
      <c r="E24" s="94">
        <v>12.11</v>
      </c>
      <c r="F24" s="73">
        <f t="shared" si="1"/>
        <v>90.95688748685595</v>
      </c>
      <c r="G24" s="66">
        <v>13.3</v>
      </c>
      <c r="H24" s="101">
        <f t="shared" si="0"/>
        <v>-1.1900000000000013</v>
      </c>
      <c r="I24" s="72">
        <v>28.978</v>
      </c>
      <c r="J24" s="73">
        <v>30.1</v>
      </c>
      <c r="K24" s="101">
        <f t="shared" si="2"/>
        <v>-1.1219999999999999</v>
      </c>
      <c r="L24" s="72">
        <f t="shared" si="3"/>
        <v>23.928984310487206</v>
      </c>
      <c r="M24" s="73">
        <f t="shared" si="4"/>
        <v>22.63157894736842</v>
      </c>
      <c r="N24" s="101">
        <f t="shared" si="7"/>
        <v>1.2974053631187843</v>
      </c>
    </row>
    <row r="25" spans="1:14" s="366" customFormat="1" ht="15.75" hidden="1">
      <c r="A25" s="75"/>
      <c r="B25" s="226">
        <v>0.904</v>
      </c>
      <c r="C25" s="235"/>
      <c r="D25" s="306">
        <f t="shared" si="5"/>
        <v>0.904</v>
      </c>
      <c r="E25" s="94"/>
      <c r="F25" s="73">
        <f t="shared" si="1"/>
        <v>0</v>
      </c>
      <c r="G25" s="66"/>
      <c r="H25" s="67"/>
      <c r="I25" s="94"/>
      <c r="J25" s="66"/>
      <c r="K25" s="67"/>
      <c r="L25" s="72">
        <f t="shared" si="3"/>
      </c>
      <c r="M25" s="73">
        <f t="shared" si="4"/>
      </c>
      <c r="N25" s="101" t="e">
        <f t="shared" si="7"/>
        <v>#VALUE!</v>
      </c>
    </row>
    <row r="26" spans="1:14" s="44" customFormat="1" ht="15.75">
      <c r="A26" s="162" t="s">
        <v>20</v>
      </c>
      <c r="B26" s="225">
        <v>147.672</v>
      </c>
      <c r="C26" s="172">
        <f>SUM(C27:C36)-C30</f>
        <v>4.1930000000000005</v>
      </c>
      <c r="D26" s="172">
        <f>SUM(D27:D36)-D30</f>
        <v>143.481</v>
      </c>
      <c r="E26" s="172">
        <f>SUM(E27:E36)-E30</f>
        <v>123.90899999999999</v>
      </c>
      <c r="F26" s="39">
        <f t="shared" si="1"/>
        <v>86.35916950676396</v>
      </c>
      <c r="G26" s="65">
        <v>130.489</v>
      </c>
      <c r="H26" s="67">
        <f t="shared" si="0"/>
        <v>-6.5800000000000125</v>
      </c>
      <c r="I26" s="172">
        <f>SUM(I27:I36)-I30</f>
        <v>452.465</v>
      </c>
      <c r="J26" s="65">
        <v>419</v>
      </c>
      <c r="K26" s="67">
        <f t="shared" si="2"/>
        <v>33.464999999999975</v>
      </c>
      <c r="L26" s="42">
        <f t="shared" si="3"/>
        <v>36.51591087007401</v>
      </c>
      <c r="M26" s="39">
        <f t="shared" si="4"/>
        <v>32.109986282368624</v>
      </c>
      <c r="N26" s="67">
        <f t="shared" si="7"/>
        <v>4.405924587705385</v>
      </c>
    </row>
    <row r="27" spans="1:14" s="366" customFormat="1" ht="15.75" hidden="1">
      <c r="A27" s="75" t="s">
        <v>61</v>
      </c>
      <c r="B27" s="226"/>
      <c r="C27" s="235"/>
      <c r="D27" s="306">
        <f t="shared" si="5"/>
        <v>0</v>
      </c>
      <c r="E27" s="94"/>
      <c r="F27" s="73" t="e">
        <f t="shared" si="1"/>
        <v>#DIV/0!</v>
      </c>
      <c r="G27" s="73"/>
      <c r="H27" s="101">
        <f t="shared" si="0"/>
        <v>0</v>
      </c>
      <c r="I27" s="72"/>
      <c r="J27" s="73"/>
      <c r="K27" s="101">
        <f t="shared" si="2"/>
        <v>0</v>
      </c>
      <c r="L27" s="72">
        <f t="shared" si="3"/>
      </c>
      <c r="M27" s="73">
        <f t="shared" si="4"/>
      </c>
      <c r="N27" s="67" t="e">
        <f t="shared" si="7"/>
        <v>#VALUE!</v>
      </c>
    </row>
    <row r="28" spans="1:14" s="366" customFormat="1" ht="15.75" hidden="1">
      <c r="A28" s="75" t="s">
        <v>21</v>
      </c>
      <c r="B28" s="226"/>
      <c r="C28" s="235"/>
      <c r="D28" s="306">
        <f t="shared" si="5"/>
        <v>0</v>
      </c>
      <c r="E28" s="94"/>
      <c r="F28" s="73" t="e">
        <f t="shared" si="1"/>
        <v>#DIV/0!</v>
      </c>
      <c r="G28" s="73"/>
      <c r="H28" s="101">
        <f t="shared" si="0"/>
        <v>0</v>
      </c>
      <c r="I28" s="72"/>
      <c r="J28" s="73"/>
      <c r="K28" s="101">
        <f t="shared" si="2"/>
        <v>0</v>
      </c>
      <c r="L28" s="72">
        <f t="shared" si="3"/>
      </c>
      <c r="M28" s="73">
        <f t="shared" si="4"/>
      </c>
      <c r="N28" s="67" t="e">
        <f t="shared" si="7"/>
        <v>#VALUE!</v>
      </c>
    </row>
    <row r="29" spans="1:14" s="366" customFormat="1" ht="15.75" hidden="1">
      <c r="A29" s="75" t="s">
        <v>22</v>
      </c>
      <c r="B29" s="226">
        <v>1.102</v>
      </c>
      <c r="C29" s="235"/>
      <c r="D29" s="306">
        <f t="shared" si="5"/>
        <v>1.102</v>
      </c>
      <c r="E29" s="94"/>
      <c r="F29" s="73">
        <f t="shared" si="1"/>
        <v>0</v>
      </c>
      <c r="G29" s="73">
        <v>0.859</v>
      </c>
      <c r="H29" s="101">
        <f t="shared" si="0"/>
        <v>-0.859</v>
      </c>
      <c r="I29" s="72"/>
      <c r="J29" s="73">
        <v>1.9</v>
      </c>
      <c r="K29" s="101">
        <f t="shared" si="2"/>
        <v>-1.9</v>
      </c>
      <c r="L29" s="72">
        <f t="shared" si="3"/>
      </c>
      <c r="M29" s="73">
        <f t="shared" si="4"/>
        <v>22.118742724097785</v>
      </c>
      <c r="N29" s="67" t="e">
        <f t="shared" si="7"/>
        <v>#VALUE!</v>
      </c>
    </row>
    <row r="30" spans="1:14" s="366" customFormat="1" ht="15.75" hidden="1">
      <c r="A30" s="75" t="s">
        <v>62</v>
      </c>
      <c r="B30" s="226"/>
      <c r="C30" s="235"/>
      <c r="D30" s="306">
        <f t="shared" si="5"/>
        <v>0</v>
      </c>
      <c r="E30" s="94"/>
      <c r="F30" s="73" t="e">
        <f t="shared" si="1"/>
        <v>#DIV/0!</v>
      </c>
      <c r="G30" s="73"/>
      <c r="H30" s="101">
        <f t="shared" si="0"/>
        <v>0</v>
      </c>
      <c r="I30" s="72"/>
      <c r="J30" s="73"/>
      <c r="K30" s="101">
        <f t="shared" si="2"/>
        <v>0</v>
      </c>
      <c r="L30" s="72">
        <f t="shared" si="3"/>
      </c>
      <c r="M30" s="73">
        <f t="shared" si="4"/>
      </c>
      <c r="N30" s="67" t="e">
        <f t="shared" si="7"/>
        <v>#VALUE!</v>
      </c>
    </row>
    <row r="31" spans="1:14" s="366" customFormat="1" ht="15.75">
      <c r="A31" s="75" t="s">
        <v>23</v>
      </c>
      <c r="B31" s="226">
        <v>18.851</v>
      </c>
      <c r="C31" s="235"/>
      <c r="D31" s="306">
        <f t="shared" si="5"/>
        <v>18.851</v>
      </c>
      <c r="E31" s="94">
        <v>13.779</v>
      </c>
      <c r="F31" s="73">
        <f t="shared" si="1"/>
        <v>73.09426555620392</v>
      </c>
      <c r="G31" s="73">
        <v>15.7</v>
      </c>
      <c r="H31" s="101">
        <f t="shared" si="0"/>
        <v>-1.9209999999999994</v>
      </c>
      <c r="I31" s="72">
        <v>23.045</v>
      </c>
      <c r="J31" s="73">
        <v>27.5</v>
      </c>
      <c r="K31" s="101">
        <f t="shared" si="2"/>
        <v>-4.454999999999998</v>
      </c>
      <c r="L31" s="72">
        <f t="shared" si="3"/>
        <v>16.724726032368096</v>
      </c>
      <c r="M31" s="73">
        <f t="shared" si="4"/>
        <v>17.515923566878982</v>
      </c>
      <c r="N31" s="67">
        <f t="shared" si="7"/>
        <v>-0.7911975345108857</v>
      </c>
    </row>
    <row r="32" spans="1:14" s="366" customFormat="1" ht="15">
      <c r="A32" s="75" t="s">
        <v>24</v>
      </c>
      <c r="B32" s="226">
        <v>85.452</v>
      </c>
      <c r="C32" s="235">
        <v>0.5</v>
      </c>
      <c r="D32" s="306">
        <f t="shared" si="5"/>
        <v>84.952</v>
      </c>
      <c r="E32" s="94">
        <v>74.2</v>
      </c>
      <c r="F32" s="73">
        <f t="shared" si="1"/>
        <v>87.3434410019776</v>
      </c>
      <c r="G32" s="73">
        <v>74.6</v>
      </c>
      <c r="H32" s="101">
        <f t="shared" si="0"/>
        <v>-0.3999999999999915</v>
      </c>
      <c r="I32" s="72">
        <v>327.7</v>
      </c>
      <c r="J32" s="73">
        <v>260.6</v>
      </c>
      <c r="K32" s="101">
        <f t="shared" si="2"/>
        <v>67.09999999999997</v>
      </c>
      <c r="L32" s="72">
        <f t="shared" si="3"/>
        <v>44.1644204851752</v>
      </c>
      <c r="M32" s="73">
        <f t="shared" si="4"/>
        <v>34.93297587131368</v>
      </c>
      <c r="N32" s="101">
        <f t="shared" si="7"/>
        <v>9.23144461386152</v>
      </c>
    </row>
    <row r="33" spans="1:14" s="366" customFormat="1" ht="15">
      <c r="A33" s="75" t="s">
        <v>25</v>
      </c>
      <c r="B33" s="226">
        <v>10.36</v>
      </c>
      <c r="C33" s="235">
        <v>0.266</v>
      </c>
      <c r="D33" s="306">
        <f t="shared" si="5"/>
        <v>10.094</v>
      </c>
      <c r="E33" s="94">
        <v>8.1</v>
      </c>
      <c r="F33" s="73">
        <f t="shared" si="1"/>
        <v>80.2456905092134</v>
      </c>
      <c r="G33" s="66">
        <v>5.9</v>
      </c>
      <c r="H33" s="101">
        <f t="shared" si="0"/>
        <v>2.1999999999999993</v>
      </c>
      <c r="I33" s="72">
        <v>23.8</v>
      </c>
      <c r="J33" s="73">
        <v>17.4</v>
      </c>
      <c r="K33" s="101">
        <f t="shared" si="2"/>
        <v>6.400000000000002</v>
      </c>
      <c r="L33" s="72">
        <f t="shared" si="3"/>
        <v>29.38271604938272</v>
      </c>
      <c r="M33" s="73">
        <f t="shared" si="4"/>
        <v>29.49152542372881</v>
      </c>
      <c r="N33" s="101">
        <f t="shared" si="7"/>
        <v>-0.10880937434609095</v>
      </c>
    </row>
    <row r="34" spans="1:14" s="366" customFormat="1" ht="15" hidden="1">
      <c r="A34" s="75" t="s">
        <v>26</v>
      </c>
      <c r="B34" s="226"/>
      <c r="C34" s="235"/>
      <c r="D34" s="306">
        <f t="shared" si="5"/>
        <v>0</v>
      </c>
      <c r="E34" s="94"/>
      <c r="F34" s="73" t="e">
        <f t="shared" si="1"/>
        <v>#DIV/0!</v>
      </c>
      <c r="G34" s="66"/>
      <c r="H34" s="101">
        <f t="shared" si="0"/>
        <v>0</v>
      </c>
      <c r="I34" s="72"/>
      <c r="J34" s="73"/>
      <c r="K34" s="101">
        <f t="shared" si="2"/>
        <v>0</v>
      </c>
      <c r="L34" s="72">
        <f t="shared" si="3"/>
      </c>
      <c r="M34" s="73">
        <f t="shared" si="4"/>
      </c>
      <c r="N34" s="101" t="e">
        <f t="shared" si="7"/>
        <v>#VALUE!</v>
      </c>
    </row>
    <row r="35" spans="1:14" s="366" customFormat="1" ht="15">
      <c r="A35" s="75" t="s">
        <v>27</v>
      </c>
      <c r="B35" s="226">
        <v>7.457</v>
      </c>
      <c r="C35" s="235">
        <v>1.227</v>
      </c>
      <c r="D35" s="306">
        <f t="shared" si="5"/>
        <v>6.2299999999999995</v>
      </c>
      <c r="E35" s="94">
        <v>6.2299999999999995</v>
      </c>
      <c r="F35" s="73">
        <f t="shared" si="1"/>
        <v>100</v>
      </c>
      <c r="G35" s="66">
        <v>12.73</v>
      </c>
      <c r="H35" s="101">
        <f t="shared" si="0"/>
        <v>-6.500000000000001</v>
      </c>
      <c r="I35" s="72">
        <v>20.02</v>
      </c>
      <c r="J35" s="73">
        <v>40.6</v>
      </c>
      <c r="K35" s="101">
        <f t="shared" si="2"/>
        <v>-20.580000000000002</v>
      </c>
      <c r="L35" s="72">
        <f t="shared" si="3"/>
        <v>32.134831460674164</v>
      </c>
      <c r="M35" s="73">
        <f t="shared" si="4"/>
        <v>31.89316575019639</v>
      </c>
      <c r="N35" s="101">
        <f t="shared" si="7"/>
        <v>0.24166571047777552</v>
      </c>
    </row>
    <row r="36" spans="1:14" s="366" customFormat="1" ht="15">
      <c r="A36" s="75" t="s">
        <v>28</v>
      </c>
      <c r="B36" s="226">
        <v>24.452</v>
      </c>
      <c r="C36" s="235">
        <v>2.2</v>
      </c>
      <c r="D36" s="306">
        <f t="shared" si="5"/>
        <v>22.252000000000002</v>
      </c>
      <c r="E36" s="94">
        <v>21.6</v>
      </c>
      <c r="F36" s="73">
        <f t="shared" si="1"/>
        <v>97.06992629875965</v>
      </c>
      <c r="G36" s="66">
        <v>20.7</v>
      </c>
      <c r="H36" s="101">
        <f t="shared" si="0"/>
        <v>0.9000000000000021</v>
      </c>
      <c r="I36" s="72">
        <v>57.9</v>
      </c>
      <c r="J36" s="73">
        <v>71</v>
      </c>
      <c r="K36" s="101">
        <f t="shared" si="2"/>
        <v>-13.100000000000001</v>
      </c>
      <c r="L36" s="72">
        <f t="shared" si="3"/>
        <v>26.805555555555554</v>
      </c>
      <c r="M36" s="73">
        <f t="shared" si="4"/>
        <v>34.29951690821256</v>
      </c>
      <c r="N36" s="101">
        <f>L36-M36</f>
        <v>-7.493961352657006</v>
      </c>
    </row>
    <row r="37" spans="1:14" s="44" customFormat="1" ht="15.75">
      <c r="A37" s="162" t="s">
        <v>93</v>
      </c>
      <c r="B37" s="225">
        <v>5856.846</v>
      </c>
      <c r="C37" s="172">
        <f>SUM(C38:C45)</f>
        <v>24.267</v>
      </c>
      <c r="D37" s="172">
        <f>SUM(D38:D45)</f>
        <v>5832.579</v>
      </c>
      <c r="E37" s="172">
        <f>SUM(E38:E45)</f>
        <v>5832.336</v>
      </c>
      <c r="F37" s="39">
        <f t="shared" si="1"/>
        <v>99.99583374695827</v>
      </c>
      <c r="G37" s="165">
        <v>5462.200000000001</v>
      </c>
      <c r="H37" s="67">
        <f t="shared" si="0"/>
        <v>370.1359999999995</v>
      </c>
      <c r="I37" s="172">
        <f>SUM(I38:I45)</f>
        <v>26164.867700000003</v>
      </c>
      <c r="J37" s="65">
        <v>23069.5</v>
      </c>
      <c r="K37" s="67">
        <f>I37-J37</f>
        <v>3095.3677000000025</v>
      </c>
      <c r="L37" s="42">
        <f t="shared" si="3"/>
        <v>44.86172898817901</v>
      </c>
      <c r="M37" s="39">
        <f t="shared" si="4"/>
        <v>42.23481381128482</v>
      </c>
      <c r="N37" s="100">
        <f>L37-M37</f>
        <v>2.6269151768941867</v>
      </c>
    </row>
    <row r="38" spans="1:14" s="366" customFormat="1" ht="15">
      <c r="A38" s="75" t="s">
        <v>63</v>
      </c>
      <c r="B38" s="226">
        <v>75.7</v>
      </c>
      <c r="C38" s="235"/>
      <c r="D38" s="306">
        <f aca="true" t="shared" si="8" ref="D38:D68">B38-C38</f>
        <v>75.7</v>
      </c>
      <c r="E38" s="94">
        <v>75.7</v>
      </c>
      <c r="F38" s="73">
        <f t="shared" si="1"/>
        <v>100</v>
      </c>
      <c r="G38" s="66">
        <v>85.3</v>
      </c>
      <c r="H38" s="95">
        <f t="shared" si="0"/>
        <v>-9.599999999999994</v>
      </c>
      <c r="I38" s="94">
        <v>362.137</v>
      </c>
      <c r="J38" s="66">
        <v>455.6</v>
      </c>
      <c r="K38" s="95">
        <f t="shared" si="2"/>
        <v>-93.46300000000002</v>
      </c>
      <c r="L38" s="72">
        <f t="shared" si="3"/>
        <v>47.83844121532365</v>
      </c>
      <c r="M38" s="73">
        <f t="shared" si="4"/>
        <v>53.41148886283705</v>
      </c>
      <c r="N38" s="95">
        <f aca="true" t="shared" si="9" ref="N38:N101">L38-M38</f>
        <v>-5.573047647513398</v>
      </c>
    </row>
    <row r="39" spans="1:14" s="366" customFormat="1" ht="15">
      <c r="A39" s="75" t="s">
        <v>67</v>
      </c>
      <c r="B39" s="226">
        <v>181.455</v>
      </c>
      <c r="C39" s="235">
        <v>2.05</v>
      </c>
      <c r="D39" s="306">
        <f t="shared" si="8"/>
        <v>179.405</v>
      </c>
      <c r="E39" s="94">
        <v>179.4</v>
      </c>
      <c r="F39" s="73">
        <f t="shared" si="1"/>
        <v>99.99721300967086</v>
      </c>
      <c r="G39" s="66">
        <v>144.6</v>
      </c>
      <c r="H39" s="95">
        <f t="shared" si="0"/>
        <v>34.80000000000001</v>
      </c>
      <c r="I39" s="94">
        <v>496.3</v>
      </c>
      <c r="J39" s="66">
        <v>414.5</v>
      </c>
      <c r="K39" s="95">
        <f t="shared" si="2"/>
        <v>81.80000000000001</v>
      </c>
      <c r="L39" s="72">
        <f t="shared" si="3"/>
        <v>27.6644370122631</v>
      </c>
      <c r="M39" s="73">
        <f t="shared" si="4"/>
        <v>28.665283540802214</v>
      </c>
      <c r="N39" s="95">
        <f t="shared" si="9"/>
        <v>-1.000846528539114</v>
      </c>
    </row>
    <row r="40" spans="1:14" s="47" customFormat="1" ht="15">
      <c r="A40" s="163" t="s">
        <v>101</v>
      </c>
      <c r="B40" s="265">
        <v>278.466</v>
      </c>
      <c r="C40" s="236">
        <v>0.03</v>
      </c>
      <c r="D40" s="306">
        <f t="shared" si="8"/>
        <v>278.43600000000004</v>
      </c>
      <c r="E40" s="173">
        <v>278.43600000000004</v>
      </c>
      <c r="F40" s="73">
        <f t="shared" si="1"/>
        <v>100</v>
      </c>
      <c r="G40" s="97">
        <v>273.9</v>
      </c>
      <c r="H40" s="98">
        <f>E40-G40</f>
        <v>4.536000000000058</v>
      </c>
      <c r="I40" s="173">
        <v>979.1307</v>
      </c>
      <c r="J40" s="97">
        <v>853.9</v>
      </c>
      <c r="K40" s="98">
        <f>I40-J40</f>
        <v>125.23070000000007</v>
      </c>
      <c r="L40" s="72">
        <f t="shared" si="3"/>
        <v>35.16537732189803</v>
      </c>
      <c r="M40" s="73">
        <f t="shared" si="4"/>
        <v>31.175611537057325</v>
      </c>
      <c r="N40" s="98">
        <f>L40-M40</f>
        <v>3.989765784840703</v>
      </c>
    </row>
    <row r="41" spans="1:14" s="366" customFormat="1" ht="15">
      <c r="A41" s="75" t="s">
        <v>30</v>
      </c>
      <c r="B41" s="226">
        <v>1402.177</v>
      </c>
      <c r="C41" s="235">
        <v>4</v>
      </c>
      <c r="D41" s="306">
        <f t="shared" si="8"/>
        <v>1398.177</v>
      </c>
      <c r="E41" s="94">
        <v>1398.2</v>
      </c>
      <c r="F41" s="73">
        <f t="shared" si="1"/>
        <v>100.00164499916677</v>
      </c>
      <c r="G41" s="66">
        <v>1450.9</v>
      </c>
      <c r="H41" s="95">
        <f t="shared" si="0"/>
        <v>-52.700000000000045</v>
      </c>
      <c r="I41" s="94">
        <v>9064.7</v>
      </c>
      <c r="J41" s="66">
        <v>8957</v>
      </c>
      <c r="K41" s="95">
        <f t="shared" si="2"/>
        <v>107.70000000000073</v>
      </c>
      <c r="L41" s="72">
        <f t="shared" si="3"/>
        <v>64.83121155771707</v>
      </c>
      <c r="M41" s="73">
        <f t="shared" si="4"/>
        <v>61.734096078296226</v>
      </c>
      <c r="N41" s="95">
        <f t="shared" si="9"/>
        <v>3.097115479420843</v>
      </c>
    </row>
    <row r="42" spans="1:14" s="366" customFormat="1" ht="15">
      <c r="A42" s="75" t="s">
        <v>31</v>
      </c>
      <c r="B42" s="226">
        <v>1.887</v>
      </c>
      <c r="C42" s="235">
        <v>0.08699999999999997</v>
      </c>
      <c r="D42" s="306">
        <f t="shared" si="8"/>
        <v>1.8</v>
      </c>
      <c r="E42" s="94">
        <v>1.8</v>
      </c>
      <c r="F42" s="73">
        <f t="shared" si="1"/>
        <v>100</v>
      </c>
      <c r="G42" s="66">
        <v>1.2</v>
      </c>
      <c r="H42" s="101">
        <f t="shared" si="0"/>
        <v>0.6000000000000001</v>
      </c>
      <c r="I42" s="72">
        <v>6.4</v>
      </c>
      <c r="J42" s="73">
        <v>3.8</v>
      </c>
      <c r="K42" s="101">
        <f>I42-J42</f>
        <v>2.6000000000000005</v>
      </c>
      <c r="L42" s="72">
        <f t="shared" si="3"/>
        <v>35.55555555555556</v>
      </c>
      <c r="M42" s="73">
        <f t="shared" si="4"/>
        <v>31.666666666666664</v>
      </c>
      <c r="N42" s="101">
        <f t="shared" si="9"/>
        <v>3.888888888888893</v>
      </c>
    </row>
    <row r="43" spans="1:14" s="366" customFormat="1" ht="15">
      <c r="A43" s="75" t="s">
        <v>32</v>
      </c>
      <c r="B43" s="226">
        <v>1470.914</v>
      </c>
      <c r="C43" s="235">
        <v>6</v>
      </c>
      <c r="D43" s="306">
        <f t="shared" si="8"/>
        <v>1464.914</v>
      </c>
      <c r="E43" s="94">
        <v>1464.9</v>
      </c>
      <c r="F43" s="73">
        <f t="shared" si="1"/>
        <v>99.9990443124989</v>
      </c>
      <c r="G43" s="66">
        <v>1199.9</v>
      </c>
      <c r="H43" s="101">
        <f t="shared" si="0"/>
        <v>265</v>
      </c>
      <c r="I43" s="72">
        <v>4582.5</v>
      </c>
      <c r="J43" s="73">
        <v>3353.4</v>
      </c>
      <c r="K43" s="101">
        <f t="shared" si="2"/>
        <v>1229.1</v>
      </c>
      <c r="L43" s="72">
        <f t="shared" si="3"/>
        <v>31.28199877124718</v>
      </c>
      <c r="M43" s="73">
        <f t="shared" si="4"/>
        <v>27.94732894407867</v>
      </c>
      <c r="N43" s="101">
        <f t="shared" si="9"/>
        <v>3.3346698271685113</v>
      </c>
    </row>
    <row r="44" spans="1:14" s="366" customFormat="1" ht="15">
      <c r="A44" s="75" t="s">
        <v>33</v>
      </c>
      <c r="B44" s="226">
        <v>2445.977</v>
      </c>
      <c r="C44" s="235">
        <v>12.1</v>
      </c>
      <c r="D44" s="306">
        <f t="shared" si="8"/>
        <v>2433.877</v>
      </c>
      <c r="E44" s="94">
        <v>2433.9</v>
      </c>
      <c r="F44" s="73">
        <f t="shared" si="1"/>
        <v>100.00094499434442</v>
      </c>
      <c r="G44" s="66">
        <v>2306.4</v>
      </c>
      <c r="H44" s="101">
        <f t="shared" si="0"/>
        <v>127.5</v>
      </c>
      <c r="I44" s="72">
        <v>10673.7</v>
      </c>
      <c r="J44" s="73">
        <v>9031.3</v>
      </c>
      <c r="K44" s="101">
        <f t="shared" si="2"/>
        <v>1642.4000000000015</v>
      </c>
      <c r="L44" s="72">
        <f t="shared" si="3"/>
        <v>43.8543079008998</v>
      </c>
      <c r="M44" s="73">
        <f t="shared" si="4"/>
        <v>39.1575615678113</v>
      </c>
      <c r="N44" s="101">
        <f t="shared" si="9"/>
        <v>4.696746333088498</v>
      </c>
    </row>
    <row r="45" spans="1:14" s="366" customFormat="1" ht="15" hidden="1">
      <c r="A45" s="75" t="s">
        <v>102</v>
      </c>
      <c r="B45" s="226">
        <v>0.27</v>
      </c>
      <c r="C45" s="235"/>
      <c r="D45" s="306">
        <f t="shared" si="8"/>
        <v>0.27</v>
      </c>
      <c r="E45" s="94"/>
      <c r="F45" s="73">
        <f t="shared" si="1"/>
        <v>0</v>
      </c>
      <c r="G45" s="66"/>
      <c r="H45" s="101">
        <f t="shared" si="0"/>
        <v>0</v>
      </c>
      <c r="I45" s="72"/>
      <c r="J45" s="73"/>
      <c r="K45" s="101"/>
      <c r="L45" s="72">
        <f t="shared" si="3"/>
      </c>
      <c r="M45" s="73">
        <f t="shared" si="4"/>
      </c>
      <c r="N45" s="101" t="e">
        <f>L45-M45</f>
        <v>#VALUE!</v>
      </c>
    </row>
    <row r="46" spans="1:14" s="44" customFormat="1" ht="15.75">
      <c r="A46" s="162" t="s">
        <v>98</v>
      </c>
      <c r="B46" s="225">
        <v>1980.805</v>
      </c>
      <c r="C46" s="174">
        <f>SUM(C47:C53)</f>
        <v>13.452000000000002</v>
      </c>
      <c r="D46" s="174">
        <f>SUM(D47:D53)</f>
        <v>1967.354</v>
      </c>
      <c r="E46" s="174">
        <f>SUM(E47:E53)</f>
        <v>1967.313</v>
      </c>
      <c r="F46" s="39">
        <f t="shared" si="1"/>
        <v>99.99791598258372</v>
      </c>
      <c r="G46" s="99">
        <v>2032.829</v>
      </c>
      <c r="H46" s="67">
        <f t="shared" si="0"/>
        <v>-65.51599999999985</v>
      </c>
      <c r="I46" s="174">
        <f>SUM(I47:I53)</f>
        <v>8545.169</v>
      </c>
      <c r="J46" s="99">
        <v>8482.001</v>
      </c>
      <c r="K46" s="67">
        <f>I46-J46</f>
        <v>63.167999999999665</v>
      </c>
      <c r="L46" s="42">
        <f t="shared" si="3"/>
        <v>43.43573696712216</v>
      </c>
      <c r="M46" s="39">
        <f t="shared" si="4"/>
        <v>41.725108211266175</v>
      </c>
      <c r="N46" s="100">
        <f t="shared" si="9"/>
        <v>1.7106287558559856</v>
      </c>
    </row>
    <row r="47" spans="1:14" s="366" customFormat="1" ht="15">
      <c r="A47" s="75" t="s">
        <v>64</v>
      </c>
      <c r="B47" s="226">
        <v>74.998</v>
      </c>
      <c r="C47" s="235">
        <v>9.298000000000002</v>
      </c>
      <c r="D47" s="306">
        <f t="shared" si="8"/>
        <v>65.7</v>
      </c>
      <c r="E47" s="94">
        <v>65.7</v>
      </c>
      <c r="F47" s="73">
        <f t="shared" si="1"/>
        <v>100</v>
      </c>
      <c r="G47" s="66">
        <v>70.1</v>
      </c>
      <c r="H47" s="95">
        <f t="shared" si="0"/>
        <v>-4.3999999999999915</v>
      </c>
      <c r="I47" s="94">
        <v>167.7</v>
      </c>
      <c r="J47" s="66">
        <v>183.4</v>
      </c>
      <c r="K47" s="95">
        <f t="shared" si="2"/>
        <v>-15.700000000000017</v>
      </c>
      <c r="L47" s="72">
        <f t="shared" si="3"/>
        <v>25.52511415525114</v>
      </c>
      <c r="M47" s="73">
        <f t="shared" si="4"/>
        <v>26.162624821683313</v>
      </c>
      <c r="N47" s="101">
        <f t="shared" si="9"/>
        <v>-0.6375106664321741</v>
      </c>
    </row>
    <row r="48" spans="1:14" s="366" customFormat="1" ht="15">
      <c r="A48" s="75" t="s">
        <v>65</v>
      </c>
      <c r="B48" s="226">
        <v>12.25</v>
      </c>
      <c r="C48" s="235">
        <v>1.854</v>
      </c>
      <c r="D48" s="306">
        <f t="shared" si="8"/>
        <v>10.396</v>
      </c>
      <c r="E48" s="94">
        <f>B48-C48</f>
        <v>10.396</v>
      </c>
      <c r="F48" s="73">
        <f t="shared" si="1"/>
        <v>100</v>
      </c>
      <c r="G48" s="66">
        <v>13.5</v>
      </c>
      <c r="H48" s="95">
        <f t="shared" si="0"/>
        <v>-3.103999999999999</v>
      </c>
      <c r="I48" s="94">
        <v>45.3</v>
      </c>
      <c r="J48" s="66">
        <v>40.5</v>
      </c>
      <c r="K48" s="95">
        <f t="shared" si="2"/>
        <v>4.799999999999997</v>
      </c>
      <c r="L48" s="72">
        <f t="shared" si="3"/>
        <v>43.57445171219699</v>
      </c>
      <c r="M48" s="73">
        <f t="shared" si="4"/>
        <v>30</v>
      </c>
      <c r="N48" s="101">
        <f t="shared" si="9"/>
        <v>13.57445171219699</v>
      </c>
    </row>
    <row r="49" spans="1:14" s="366" customFormat="1" ht="15">
      <c r="A49" s="75" t="s">
        <v>66</v>
      </c>
      <c r="B49" s="226">
        <v>35.679</v>
      </c>
      <c r="C49" s="235"/>
      <c r="D49" s="306">
        <f t="shared" si="8"/>
        <v>35.679</v>
      </c>
      <c r="E49" s="94">
        <v>35.679</v>
      </c>
      <c r="F49" s="73">
        <f t="shared" si="1"/>
        <v>100</v>
      </c>
      <c r="G49" s="66">
        <v>47.5</v>
      </c>
      <c r="H49" s="95">
        <f t="shared" si="0"/>
        <v>-11.820999999999998</v>
      </c>
      <c r="I49" s="94">
        <v>126.6</v>
      </c>
      <c r="J49" s="66">
        <v>167</v>
      </c>
      <c r="K49" s="95">
        <f>I49-J49</f>
        <v>-40.400000000000006</v>
      </c>
      <c r="L49" s="72">
        <f t="shared" si="3"/>
        <v>35.483057260573446</v>
      </c>
      <c r="M49" s="73">
        <f t="shared" si="4"/>
        <v>35.1578947368421</v>
      </c>
      <c r="N49" s="101">
        <f t="shared" si="9"/>
        <v>0.32516252373134336</v>
      </c>
    </row>
    <row r="50" spans="1:14" s="366" customFormat="1" ht="15">
      <c r="A50" s="75" t="s">
        <v>29</v>
      </c>
      <c r="B50" s="226">
        <v>13.469</v>
      </c>
      <c r="C50" s="235">
        <v>0.5</v>
      </c>
      <c r="D50" s="306">
        <f t="shared" si="8"/>
        <v>12.969</v>
      </c>
      <c r="E50" s="94">
        <f>B50-C50</f>
        <v>12.969</v>
      </c>
      <c r="F50" s="73">
        <f t="shared" si="1"/>
        <v>100</v>
      </c>
      <c r="G50" s="66">
        <v>19.916</v>
      </c>
      <c r="H50" s="95">
        <f t="shared" si="0"/>
        <v>-6.947000000000001</v>
      </c>
      <c r="I50" s="94">
        <v>54.369</v>
      </c>
      <c r="J50" s="66">
        <v>77.672</v>
      </c>
      <c r="K50" s="95">
        <f>I50-J50</f>
        <v>-23.302999999999997</v>
      </c>
      <c r="L50" s="72">
        <f t="shared" si="3"/>
        <v>41.92227619708536</v>
      </c>
      <c r="M50" s="73">
        <f t="shared" si="4"/>
        <v>38.999799156457115</v>
      </c>
      <c r="N50" s="101">
        <f t="shared" si="9"/>
        <v>2.9224770406282445</v>
      </c>
    </row>
    <row r="51" spans="1:14" s="366" customFormat="1" ht="15">
      <c r="A51" s="75" t="s">
        <v>68</v>
      </c>
      <c r="B51" s="226">
        <v>29.006</v>
      </c>
      <c r="C51" s="235"/>
      <c r="D51" s="306">
        <f t="shared" si="8"/>
        <v>29.006</v>
      </c>
      <c r="E51" s="94">
        <v>29</v>
      </c>
      <c r="F51" s="73">
        <f t="shared" si="1"/>
        <v>99.97931462456043</v>
      </c>
      <c r="G51" s="66">
        <v>32.2</v>
      </c>
      <c r="H51" s="95">
        <f t="shared" si="0"/>
        <v>-3.200000000000003</v>
      </c>
      <c r="I51" s="94">
        <v>91.6</v>
      </c>
      <c r="J51" s="66">
        <v>98.8</v>
      </c>
      <c r="K51" s="95">
        <f>I51-J51</f>
        <v>-7.200000000000003</v>
      </c>
      <c r="L51" s="72">
        <f t="shared" si="3"/>
        <v>31.586206896551722</v>
      </c>
      <c r="M51" s="73">
        <f t="shared" si="4"/>
        <v>30.683229813664596</v>
      </c>
      <c r="N51" s="101">
        <f t="shared" si="9"/>
        <v>0.9029770828871264</v>
      </c>
    </row>
    <row r="52" spans="1:14" s="366" customFormat="1" ht="15">
      <c r="A52" s="75" t="s">
        <v>69</v>
      </c>
      <c r="B52" s="226">
        <v>88.869</v>
      </c>
      <c r="C52" s="235">
        <v>1.8</v>
      </c>
      <c r="D52" s="306">
        <f t="shared" si="8"/>
        <v>87.069</v>
      </c>
      <c r="E52" s="94">
        <f>B52-C52</f>
        <v>87.069</v>
      </c>
      <c r="F52" s="73">
        <f t="shared" si="1"/>
        <v>100</v>
      </c>
      <c r="G52" s="66">
        <v>67.613</v>
      </c>
      <c r="H52" s="95">
        <f t="shared" si="0"/>
        <v>19.456000000000003</v>
      </c>
      <c r="I52" s="94">
        <v>294.3</v>
      </c>
      <c r="J52" s="66">
        <v>201.629</v>
      </c>
      <c r="K52" s="95">
        <f>I52-J52</f>
        <v>92.67100000000002</v>
      </c>
      <c r="L52" s="72">
        <f t="shared" si="3"/>
        <v>33.800778692760915</v>
      </c>
      <c r="M52" s="73">
        <f t="shared" si="4"/>
        <v>29.82104033248044</v>
      </c>
      <c r="N52" s="101">
        <f t="shared" si="9"/>
        <v>3.979738360280475</v>
      </c>
    </row>
    <row r="53" spans="1:14" s="366" customFormat="1" ht="15">
      <c r="A53" s="75" t="s">
        <v>95</v>
      </c>
      <c r="B53" s="226">
        <v>1726.535</v>
      </c>
      <c r="C53" s="235"/>
      <c r="D53" s="306">
        <f t="shared" si="8"/>
        <v>1726.535</v>
      </c>
      <c r="E53" s="94">
        <v>1726.5</v>
      </c>
      <c r="F53" s="73">
        <f t="shared" si="1"/>
        <v>99.9979728183906</v>
      </c>
      <c r="G53" s="66">
        <v>1782</v>
      </c>
      <c r="H53" s="95">
        <f t="shared" si="0"/>
        <v>-55.5</v>
      </c>
      <c r="I53" s="94">
        <v>7765.3</v>
      </c>
      <c r="J53" s="66">
        <v>7713</v>
      </c>
      <c r="K53" s="95">
        <f>I53-J53</f>
        <v>52.30000000000018</v>
      </c>
      <c r="L53" s="72">
        <f t="shared" si="3"/>
        <v>44.97712134375905</v>
      </c>
      <c r="M53" s="73">
        <f t="shared" si="4"/>
        <v>43.28282828282828</v>
      </c>
      <c r="N53" s="101">
        <f>L53-M53</f>
        <v>1.6942930609307751</v>
      </c>
    </row>
    <row r="54" spans="1:14" s="44" customFormat="1" ht="15.75">
      <c r="A54" s="41" t="s">
        <v>34</v>
      </c>
      <c r="B54" s="225">
        <v>6827.717</v>
      </c>
      <c r="C54" s="42">
        <f>SUM(C55:C68)</f>
        <v>68.06500000000001</v>
      </c>
      <c r="D54" s="42">
        <f>SUM(D55:D68)</f>
        <v>6759.653</v>
      </c>
      <c r="E54" s="42">
        <f>SUM(E55:E68)</f>
        <v>6696.261</v>
      </c>
      <c r="F54" s="39">
        <f t="shared" si="1"/>
        <v>99.06220038217938</v>
      </c>
      <c r="G54" s="39">
        <v>6614.950999999999</v>
      </c>
      <c r="H54" s="130">
        <f t="shared" si="0"/>
        <v>81.31000000000131</v>
      </c>
      <c r="I54" s="42">
        <f>SUM(I55:I68)</f>
        <v>18449.768</v>
      </c>
      <c r="J54" s="39">
        <v>14197.670999999998</v>
      </c>
      <c r="K54" s="130">
        <f>SUM(K55:K68)</f>
        <v>4252.097</v>
      </c>
      <c r="L54" s="42">
        <f t="shared" si="3"/>
        <v>27.552343016498313</v>
      </c>
      <c r="M54" s="39">
        <f t="shared" si="4"/>
        <v>21.46300252261884</v>
      </c>
      <c r="N54" s="125">
        <f t="shared" si="9"/>
        <v>6.089340493879472</v>
      </c>
    </row>
    <row r="55" spans="1:14" s="366" customFormat="1" ht="15">
      <c r="A55" s="70" t="s">
        <v>70</v>
      </c>
      <c r="B55" s="226">
        <v>836.693</v>
      </c>
      <c r="C55" s="235">
        <v>20.1</v>
      </c>
      <c r="D55" s="306">
        <f t="shared" si="8"/>
        <v>816.593</v>
      </c>
      <c r="E55" s="72">
        <v>816.6</v>
      </c>
      <c r="F55" s="73">
        <f t="shared" si="1"/>
        <v>100.0008572201819</v>
      </c>
      <c r="G55" s="73">
        <v>807.2</v>
      </c>
      <c r="H55" s="101">
        <f t="shared" si="0"/>
        <v>9.399999999999977</v>
      </c>
      <c r="I55" s="72">
        <v>1796.5</v>
      </c>
      <c r="J55" s="73">
        <v>1576</v>
      </c>
      <c r="K55" s="126">
        <f t="shared" si="2"/>
        <v>220.5</v>
      </c>
      <c r="L55" s="72">
        <f t="shared" si="3"/>
        <v>21.999755082047514</v>
      </c>
      <c r="M55" s="73">
        <f t="shared" si="4"/>
        <v>19.52428146679881</v>
      </c>
      <c r="N55" s="126">
        <f t="shared" si="9"/>
        <v>2.4754736152487027</v>
      </c>
    </row>
    <row r="56" spans="1:14" s="366" customFormat="1" ht="15">
      <c r="A56" s="70" t="s">
        <v>71</v>
      </c>
      <c r="B56" s="226">
        <v>50.558</v>
      </c>
      <c r="C56" s="235">
        <v>0.1</v>
      </c>
      <c r="D56" s="306">
        <f t="shared" si="8"/>
        <v>50.458</v>
      </c>
      <c r="E56" s="72">
        <v>50.205</v>
      </c>
      <c r="F56" s="73">
        <f t="shared" si="1"/>
        <v>99.49859288913552</v>
      </c>
      <c r="G56" s="73">
        <v>54</v>
      </c>
      <c r="H56" s="101">
        <f t="shared" si="0"/>
        <v>-3.7950000000000017</v>
      </c>
      <c r="I56" s="72">
        <v>108.532</v>
      </c>
      <c r="J56" s="73">
        <v>101.92</v>
      </c>
      <c r="K56" s="126">
        <f t="shared" si="2"/>
        <v>6.611999999999995</v>
      </c>
      <c r="L56" s="72">
        <f t="shared" si="3"/>
        <v>21.61776715466587</v>
      </c>
      <c r="M56" s="73">
        <f t="shared" si="4"/>
        <v>18.874074074074073</v>
      </c>
      <c r="N56" s="126">
        <f t="shared" si="9"/>
        <v>2.7436930805917967</v>
      </c>
    </row>
    <row r="57" spans="1:14" s="366" customFormat="1" ht="15">
      <c r="A57" s="70" t="s">
        <v>72</v>
      </c>
      <c r="B57" s="226">
        <v>206.364</v>
      </c>
      <c r="C57" s="235">
        <v>6.417</v>
      </c>
      <c r="D57" s="306">
        <f t="shared" si="8"/>
        <v>199.947</v>
      </c>
      <c r="E57" s="72">
        <v>199.947</v>
      </c>
      <c r="F57" s="73">
        <f t="shared" si="1"/>
        <v>100</v>
      </c>
      <c r="G57" s="73">
        <v>216.5</v>
      </c>
      <c r="H57" s="101">
        <f t="shared" si="0"/>
        <v>-16.552999999999997</v>
      </c>
      <c r="I57" s="72">
        <v>750</v>
      </c>
      <c r="J57" s="73">
        <v>632.5</v>
      </c>
      <c r="K57" s="126">
        <f t="shared" si="2"/>
        <v>117.5</v>
      </c>
      <c r="L57" s="72">
        <f t="shared" si="3"/>
        <v>37.50994013413555</v>
      </c>
      <c r="M57" s="73">
        <f t="shared" si="4"/>
        <v>29.214780600461893</v>
      </c>
      <c r="N57" s="128">
        <f t="shared" si="9"/>
        <v>8.295159533673655</v>
      </c>
    </row>
    <row r="58" spans="1:14" s="366" customFormat="1" ht="15">
      <c r="A58" s="70" t="s">
        <v>73</v>
      </c>
      <c r="B58" s="226">
        <v>736.293</v>
      </c>
      <c r="C58" s="235"/>
      <c r="D58" s="306">
        <f t="shared" si="8"/>
        <v>736.293</v>
      </c>
      <c r="E58" s="72">
        <v>736.293</v>
      </c>
      <c r="F58" s="73">
        <f t="shared" si="1"/>
        <v>100</v>
      </c>
      <c r="G58" s="73">
        <v>785.2</v>
      </c>
      <c r="H58" s="101">
        <f t="shared" si="0"/>
        <v>-48.90700000000004</v>
      </c>
      <c r="I58" s="72">
        <v>2601.1</v>
      </c>
      <c r="J58" s="73">
        <v>2142.6</v>
      </c>
      <c r="K58" s="126">
        <f t="shared" si="2"/>
        <v>458.5</v>
      </c>
      <c r="L58" s="72">
        <f t="shared" si="3"/>
        <v>35.32696901912689</v>
      </c>
      <c r="M58" s="73">
        <f t="shared" si="4"/>
        <v>27.287315333672947</v>
      </c>
      <c r="N58" s="128">
        <f t="shared" si="9"/>
        <v>8.039653685453946</v>
      </c>
    </row>
    <row r="59" spans="1:14" s="366" customFormat="1" ht="15">
      <c r="A59" s="70" t="s">
        <v>74</v>
      </c>
      <c r="B59" s="226">
        <v>81.071</v>
      </c>
      <c r="C59" s="235">
        <v>1.5</v>
      </c>
      <c r="D59" s="306">
        <f t="shared" si="8"/>
        <v>79.571</v>
      </c>
      <c r="E59" s="72">
        <v>47.75</v>
      </c>
      <c r="F59" s="73">
        <f t="shared" si="1"/>
        <v>60.00929987055586</v>
      </c>
      <c r="G59" s="73">
        <v>73</v>
      </c>
      <c r="H59" s="101">
        <f t="shared" si="0"/>
        <v>-25.25</v>
      </c>
      <c r="I59" s="72">
        <v>101.168</v>
      </c>
      <c r="J59" s="73">
        <v>138.7</v>
      </c>
      <c r="K59" s="126">
        <f t="shared" si="2"/>
        <v>-37.53199999999998</v>
      </c>
      <c r="L59" s="72">
        <f t="shared" si="3"/>
        <v>21.18701570680628</v>
      </c>
      <c r="M59" s="73">
        <f t="shared" si="4"/>
        <v>19</v>
      </c>
      <c r="N59" s="128">
        <f t="shared" si="9"/>
        <v>2.1870157068062817</v>
      </c>
    </row>
    <row r="60" spans="1:14" s="366" customFormat="1" ht="15">
      <c r="A60" s="70" t="s">
        <v>35</v>
      </c>
      <c r="B60" s="226">
        <v>144.359</v>
      </c>
      <c r="C60" s="235">
        <v>5.144</v>
      </c>
      <c r="D60" s="306">
        <f t="shared" si="8"/>
        <v>139.215</v>
      </c>
      <c r="E60" s="72">
        <v>139.215</v>
      </c>
      <c r="F60" s="73">
        <f t="shared" si="1"/>
        <v>100</v>
      </c>
      <c r="G60" s="73">
        <v>158.1</v>
      </c>
      <c r="H60" s="101">
        <f t="shared" si="0"/>
        <v>-18.88499999999999</v>
      </c>
      <c r="I60" s="72">
        <v>377.5</v>
      </c>
      <c r="J60" s="73">
        <v>347.7</v>
      </c>
      <c r="K60" s="126">
        <f t="shared" si="2"/>
        <v>29.80000000000001</v>
      </c>
      <c r="L60" s="72">
        <f t="shared" si="3"/>
        <v>27.116330855152103</v>
      </c>
      <c r="M60" s="73">
        <f t="shared" si="4"/>
        <v>21.992409867172675</v>
      </c>
      <c r="N60" s="128">
        <f t="shared" si="9"/>
        <v>5.123920987979428</v>
      </c>
    </row>
    <row r="61" spans="1:14" s="366" customFormat="1" ht="15">
      <c r="A61" s="70" t="s">
        <v>94</v>
      </c>
      <c r="B61" s="226">
        <v>101.911</v>
      </c>
      <c r="C61" s="235"/>
      <c r="D61" s="306">
        <f t="shared" si="8"/>
        <v>101.911</v>
      </c>
      <c r="E61" s="72">
        <v>83.183</v>
      </c>
      <c r="F61" s="73">
        <f t="shared" si="1"/>
        <v>81.62318101088205</v>
      </c>
      <c r="G61" s="73">
        <v>89.7</v>
      </c>
      <c r="H61" s="101">
        <f>E61-G61</f>
        <v>-6.516999999999996</v>
      </c>
      <c r="I61" s="72">
        <v>145.944</v>
      </c>
      <c r="J61" s="73">
        <v>101.4</v>
      </c>
      <c r="K61" s="126">
        <f>I61-J61</f>
        <v>44.54399999999998</v>
      </c>
      <c r="L61" s="72">
        <f t="shared" si="3"/>
        <v>17.544931055624346</v>
      </c>
      <c r="M61" s="73">
        <f t="shared" si="4"/>
        <v>11.304347826086957</v>
      </c>
      <c r="N61" s="128">
        <f>L61-M61</f>
        <v>6.240583229537389</v>
      </c>
    </row>
    <row r="62" spans="1:14" s="366" customFormat="1" ht="15">
      <c r="A62" s="70" t="s">
        <v>36</v>
      </c>
      <c r="B62" s="226">
        <v>76.675</v>
      </c>
      <c r="C62" s="235">
        <v>5.4</v>
      </c>
      <c r="D62" s="306">
        <f t="shared" si="8"/>
        <v>71.27499999999999</v>
      </c>
      <c r="E62" s="72">
        <v>71.3</v>
      </c>
      <c r="F62" s="73">
        <f t="shared" si="1"/>
        <v>100.0350754121361</v>
      </c>
      <c r="G62" s="73">
        <v>78.4</v>
      </c>
      <c r="H62" s="101">
        <f t="shared" si="0"/>
        <v>-7.1000000000000085</v>
      </c>
      <c r="I62" s="72">
        <v>177.8</v>
      </c>
      <c r="J62" s="73">
        <v>129.3</v>
      </c>
      <c r="K62" s="126">
        <f t="shared" si="2"/>
        <v>48.5</v>
      </c>
      <c r="L62" s="72">
        <f t="shared" si="3"/>
        <v>24.936886395511927</v>
      </c>
      <c r="M62" s="73">
        <f t="shared" si="4"/>
        <v>16.492346938775512</v>
      </c>
      <c r="N62" s="128">
        <f t="shared" si="9"/>
        <v>8.444539456736415</v>
      </c>
    </row>
    <row r="63" spans="1:14" s="366" customFormat="1" ht="15">
      <c r="A63" s="70" t="s">
        <v>75</v>
      </c>
      <c r="B63" s="226">
        <v>283.014</v>
      </c>
      <c r="C63" s="235">
        <v>6.6</v>
      </c>
      <c r="D63" s="306">
        <f t="shared" si="8"/>
        <v>276.414</v>
      </c>
      <c r="E63" s="72">
        <v>276.3</v>
      </c>
      <c r="F63" s="73">
        <f t="shared" si="1"/>
        <v>99.95875751590007</v>
      </c>
      <c r="G63" s="73">
        <v>297.2</v>
      </c>
      <c r="H63" s="101">
        <f t="shared" si="0"/>
        <v>-20.899999999999977</v>
      </c>
      <c r="I63" s="72">
        <v>768.2</v>
      </c>
      <c r="J63" s="73">
        <v>631.7</v>
      </c>
      <c r="K63" s="126">
        <f t="shared" si="2"/>
        <v>136.5</v>
      </c>
      <c r="L63" s="72">
        <f t="shared" si="3"/>
        <v>27.803112558812884</v>
      </c>
      <c r="M63" s="73">
        <f t="shared" si="4"/>
        <v>21.25504710632571</v>
      </c>
      <c r="N63" s="128">
        <f t="shared" si="9"/>
        <v>6.548065452487176</v>
      </c>
    </row>
    <row r="64" spans="1:14" s="366" customFormat="1" ht="15">
      <c r="A64" s="70" t="s">
        <v>37</v>
      </c>
      <c r="B64" s="226">
        <v>1669.414</v>
      </c>
      <c r="C64" s="235">
        <v>0.1</v>
      </c>
      <c r="D64" s="306">
        <f t="shared" si="8"/>
        <v>1669.314</v>
      </c>
      <c r="E64" s="72">
        <v>1665.3</v>
      </c>
      <c r="F64" s="73">
        <f t="shared" si="1"/>
        <v>99.7595419435768</v>
      </c>
      <c r="G64" s="73">
        <v>1591.3</v>
      </c>
      <c r="H64" s="101">
        <f t="shared" si="0"/>
        <v>74</v>
      </c>
      <c r="I64" s="72">
        <v>2784</v>
      </c>
      <c r="J64" s="73">
        <v>2073.8</v>
      </c>
      <c r="K64" s="126">
        <f t="shared" si="2"/>
        <v>710.1999999999998</v>
      </c>
      <c r="L64" s="72">
        <f t="shared" si="3"/>
        <v>16.71770852098721</v>
      </c>
      <c r="M64" s="73">
        <f t="shared" si="4"/>
        <v>13.03211210959593</v>
      </c>
      <c r="N64" s="128">
        <f t="shared" si="9"/>
        <v>3.6855964113912787</v>
      </c>
    </row>
    <row r="65" spans="1:14" s="366" customFormat="1" ht="15">
      <c r="A65" s="70" t="s">
        <v>38</v>
      </c>
      <c r="B65" s="226">
        <v>443.293</v>
      </c>
      <c r="C65" s="235">
        <v>5.2</v>
      </c>
      <c r="D65" s="306">
        <f t="shared" si="8"/>
        <v>438.093</v>
      </c>
      <c r="E65" s="72">
        <v>438.093</v>
      </c>
      <c r="F65" s="73">
        <f t="shared" si="1"/>
        <v>100</v>
      </c>
      <c r="G65" s="73">
        <v>447.5</v>
      </c>
      <c r="H65" s="101">
        <f t="shared" si="0"/>
        <v>-9.406999999999982</v>
      </c>
      <c r="I65" s="72">
        <v>1709.5</v>
      </c>
      <c r="J65" s="73">
        <v>1392.6</v>
      </c>
      <c r="K65" s="126">
        <f t="shared" si="2"/>
        <v>316.9000000000001</v>
      </c>
      <c r="L65" s="72">
        <f t="shared" si="3"/>
        <v>39.0213950006049</v>
      </c>
      <c r="M65" s="73">
        <f t="shared" si="4"/>
        <v>31.119553072625695</v>
      </c>
      <c r="N65" s="128">
        <f t="shared" si="9"/>
        <v>7.901841927979202</v>
      </c>
    </row>
    <row r="66" spans="1:14" s="366" customFormat="1" ht="15">
      <c r="A66" s="75" t="s">
        <v>39</v>
      </c>
      <c r="B66" s="226">
        <v>516.291</v>
      </c>
      <c r="C66" s="235">
        <v>9.5</v>
      </c>
      <c r="D66" s="306">
        <f t="shared" si="8"/>
        <v>506.79100000000005</v>
      </c>
      <c r="E66" s="72">
        <v>505.7</v>
      </c>
      <c r="F66" s="73">
        <f t="shared" si="1"/>
        <v>99.78472388025833</v>
      </c>
      <c r="G66" s="73">
        <v>519.8</v>
      </c>
      <c r="H66" s="101">
        <f t="shared" si="0"/>
        <v>-14.099999999999966</v>
      </c>
      <c r="I66" s="72">
        <v>1709.5</v>
      </c>
      <c r="J66" s="73">
        <v>1216.3</v>
      </c>
      <c r="K66" s="126">
        <f t="shared" si="2"/>
        <v>493.20000000000005</v>
      </c>
      <c r="L66" s="72">
        <f t="shared" si="3"/>
        <v>33.80462724935733</v>
      </c>
      <c r="M66" s="73">
        <f t="shared" si="4"/>
        <v>23.39938437860716</v>
      </c>
      <c r="N66" s="126">
        <f t="shared" si="9"/>
        <v>10.405242870750172</v>
      </c>
    </row>
    <row r="67" spans="1:14" s="366" customFormat="1" ht="15">
      <c r="A67" s="75" t="s">
        <v>40</v>
      </c>
      <c r="B67" s="226">
        <v>1317.427</v>
      </c>
      <c r="C67" s="235">
        <v>6.4</v>
      </c>
      <c r="D67" s="306">
        <f t="shared" si="8"/>
        <v>1311.0269999999998</v>
      </c>
      <c r="E67" s="94">
        <v>1311</v>
      </c>
      <c r="F67" s="73">
        <f t="shared" si="1"/>
        <v>99.9979405458469</v>
      </c>
      <c r="G67" s="66">
        <v>1139.7</v>
      </c>
      <c r="H67" s="128">
        <f t="shared" si="0"/>
        <v>171.29999999999995</v>
      </c>
      <c r="I67" s="94">
        <v>4300.5</v>
      </c>
      <c r="J67" s="66">
        <v>2795.1</v>
      </c>
      <c r="K67" s="126">
        <f t="shared" si="2"/>
        <v>1505.4</v>
      </c>
      <c r="L67" s="72">
        <f t="shared" si="3"/>
        <v>32.80320366132723</v>
      </c>
      <c r="M67" s="73">
        <f t="shared" si="4"/>
        <v>24.5248749670966</v>
      </c>
      <c r="N67" s="126">
        <f t="shared" si="9"/>
        <v>8.27832869423063</v>
      </c>
    </row>
    <row r="68" spans="1:14" s="366" customFormat="1" ht="15">
      <c r="A68" s="70" t="s">
        <v>41</v>
      </c>
      <c r="B68" s="226">
        <v>364.355</v>
      </c>
      <c r="C68" s="235">
        <v>1.604</v>
      </c>
      <c r="D68" s="306">
        <f t="shared" si="8"/>
        <v>362.75100000000003</v>
      </c>
      <c r="E68" s="72">
        <v>355.375</v>
      </c>
      <c r="F68" s="73">
        <f t="shared" si="1"/>
        <v>97.96664929938166</v>
      </c>
      <c r="G68" s="73">
        <v>357.351</v>
      </c>
      <c r="H68" s="101">
        <f t="shared" si="0"/>
        <v>-1.975999999999999</v>
      </c>
      <c r="I68" s="72">
        <v>1119.524</v>
      </c>
      <c r="J68" s="73">
        <v>918.051</v>
      </c>
      <c r="K68" s="126">
        <f t="shared" si="2"/>
        <v>201.47299999999984</v>
      </c>
      <c r="L68" s="72">
        <f t="shared" si="3"/>
        <v>31.50260991909954</v>
      </c>
      <c r="M68" s="73">
        <f t="shared" si="4"/>
        <v>25.69045560247488</v>
      </c>
      <c r="N68" s="126">
        <f t="shared" si="9"/>
        <v>5.81215431662466</v>
      </c>
    </row>
    <row r="69" spans="1:14" s="44" customFormat="1" ht="15.75">
      <c r="A69" s="41" t="s">
        <v>76</v>
      </c>
      <c r="B69" s="225">
        <v>2385.738</v>
      </c>
      <c r="C69" s="42">
        <f>SUM(C70:C75)-C73-C74</f>
        <v>34.222</v>
      </c>
      <c r="D69" s="42">
        <f>SUM(D70:D75)-D73-D74</f>
        <v>2351.5170000000003</v>
      </c>
      <c r="E69" s="42">
        <f>SUM(E70:E75)-E73-E74</f>
        <v>2342.508</v>
      </c>
      <c r="F69" s="39">
        <f t="shared" si="1"/>
        <v>99.61688561043783</v>
      </c>
      <c r="G69" s="39">
        <v>2370.1</v>
      </c>
      <c r="H69" s="67">
        <f t="shared" si="0"/>
        <v>-27.5920000000001</v>
      </c>
      <c r="I69" s="42">
        <f>SUM(I70:I75)-I73-I74</f>
        <v>4592.638000000001</v>
      </c>
      <c r="J69" s="39">
        <v>4020.5</v>
      </c>
      <c r="K69" s="130">
        <f t="shared" si="2"/>
        <v>572.1380000000008</v>
      </c>
      <c r="L69" s="42">
        <f t="shared" si="3"/>
        <v>19.605644890006783</v>
      </c>
      <c r="M69" s="39">
        <f t="shared" si="4"/>
        <v>16.963419265009914</v>
      </c>
      <c r="N69" s="130">
        <f t="shared" si="9"/>
        <v>2.6422256249968683</v>
      </c>
    </row>
    <row r="70" spans="1:14" s="366" customFormat="1" ht="15">
      <c r="A70" s="70" t="s">
        <v>77</v>
      </c>
      <c r="B70" s="226">
        <v>866.686</v>
      </c>
      <c r="C70" s="235">
        <v>7.398</v>
      </c>
      <c r="D70" s="306">
        <f aca="true" t="shared" si="10" ref="D70:D75">B70-C70</f>
        <v>859.288</v>
      </c>
      <c r="E70" s="72">
        <v>859.3</v>
      </c>
      <c r="F70" s="73">
        <f t="shared" si="1"/>
        <v>100.00139650501345</v>
      </c>
      <c r="G70" s="73">
        <v>889</v>
      </c>
      <c r="H70" s="101">
        <f t="shared" si="0"/>
        <v>-29.700000000000045</v>
      </c>
      <c r="I70" s="72">
        <v>1739.2</v>
      </c>
      <c r="J70" s="73">
        <v>1565.9</v>
      </c>
      <c r="K70" s="126">
        <f t="shared" si="2"/>
        <v>173.29999999999995</v>
      </c>
      <c r="L70" s="72">
        <f t="shared" si="3"/>
        <v>20.239730012801118</v>
      </c>
      <c r="M70" s="73">
        <f t="shared" si="4"/>
        <v>17.614173228346456</v>
      </c>
      <c r="N70" s="126">
        <f t="shared" si="9"/>
        <v>2.6255567844546626</v>
      </c>
    </row>
    <row r="71" spans="1:14" s="366" customFormat="1" ht="15">
      <c r="A71" s="70" t="s">
        <v>42</v>
      </c>
      <c r="B71" s="226">
        <v>152.823</v>
      </c>
      <c r="C71" s="235">
        <v>8.2</v>
      </c>
      <c r="D71" s="306">
        <f t="shared" si="10"/>
        <v>144.62300000000002</v>
      </c>
      <c r="E71" s="72">
        <v>141.51</v>
      </c>
      <c r="F71" s="73">
        <f aca="true" t="shared" si="11" ref="F71:F102">E71/D71*100</f>
        <v>97.84750696638845</v>
      </c>
      <c r="G71" s="73">
        <v>146.2</v>
      </c>
      <c r="H71" s="101">
        <f t="shared" si="0"/>
        <v>-4.689999999999998</v>
      </c>
      <c r="I71" s="72">
        <v>343.638</v>
      </c>
      <c r="J71" s="73">
        <v>272</v>
      </c>
      <c r="K71" s="126">
        <f aca="true" t="shared" si="12" ref="K71:K103">I71-J71</f>
        <v>71.63799999999998</v>
      </c>
      <c r="L71" s="72">
        <f aca="true" t="shared" si="13" ref="L71:L102">IF(E71&gt;0,I71/E71*10,"")</f>
        <v>24.283654865380537</v>
      </c>
      <c r="M71" s="73">
        <f aca="true" t="shared" si="14" ref="M71:M103">IF(G71&gt;0,J71/G71*10,"")</f>
        <v>18.6046511627907</v>
      </c>
      <c r="N71" s="126">
        <f t="shared" si="9"/>
        <v>5.6790037025898386</v>
      </c>
    </row>
    <row r="72" spans="1:14" s="366" customFormat="1" ht="15">
      <c r="A72" s="70" t="s">
        <v>43</v>
      </c>
      <c r="B72" s="226">
        <v>416.432</v>
      </c>
      <c r="C72" s="235">
        <v>4.224</v>
      </c>
      <c r="D72" s="306">
        <f t="shared" si="10"/>
        <v>412.208</v>
      </c>
      <c r="E72" s="72">
        <v>406.3</v>
      </c>
      <c r="F72" s="73">
        <f t="shared" si="11"/>
        <v>98.5667430035322</v>
      </c>
      <c r="G72" s="73">
        <v>422.8</v>
      </c>
      <c r="H72" s="101">
        <f aca="true" t="shared" si="15" ref="H72:H103">E72-G72</f>
        <v>-16.5</v>
      </c>
      <c r="I72" s="72">
        <v>980.4</v>
      </c>
      <c r="J72" s="73">
        <v>814.3</v>
      </c>
      <c r="K72" s="126">
        <f t="shared" si="12"/>
        <v>166.10000000000002</v>
      </c>
      <c r="L72" s="72">
        <f t="shared" si="13"/>
        <v>24.129953236524734</v>
      </c>
      <c r="M72" s="73">
        <f t="shared" si="14"/>
        <v>19.259697256385998</v>
      </c>
      <c r="N72" s="126">
        <f t="shared" si="9"/>
        <v>4.870255980138737</v>
      </c>
    </row>
    <row r="73" spans="1:14" s="366" customFormat="1" ht="15" hidden="1">
      <c r="A73" s="70" t="s">
        <v>78</v>
      </c>
      <c r="B73" s="226"/>
      <c r="C73" s="235"/>
      <c r="D73" s="306">
        <f t="shared" si="10"/>
        <v>0</v>
      </c>
      <c r="E73" s="72"/>
      <c r="F73" s="73" t="e">
        <f t="shared" si="11"/>
        <v>#DIV/0!</v>
      </c>
      <c r="G73" s="73"/>
      <c r="H73" s="101">
        <f t="shared" si="15"/>
        <v>0</v>
      </c>
      <c r="I73" s="72"/>
      <c r="J73" s="73"/>
      <c r="K73" s="126">
        <f t="shared" si="12"/>
        <v>0</v>
      </c>
      <c r="L73" s="72">
        <f t="shared" si="13"/>
      </c>
      <c r="M73" s="73">
        <f t="shared" si="14"/>
      </c>
      <c r="N73" s="126" t="e">
        <f t="shared" si="9"/>
        <v>#VALUE!</v>
      </c>
    </row>
    <row r="74" spans="1:14" s="366" customFormat="1" ht="15" hidden="1">
      <c r="A74" s="70" t="s">
        <v>79</v>
      </c>
      <c r="B74" s="226"/>
      <c r="C74" s="235"/>
      <c r="D74" s="306">
        <f t="shared" si="10"/>
        <v>0</v>
      </c>
      <c r="E74" s="72"/>
      <c r="F74" s="73" t="e">
        <f t="shared" si="11"/>
        <v>#DIV/0!</v>
      </c>
      <c r="G74" s="73"/>
      <c r="H74" s="101">
        <f t="shared" si="15"/>
        <v>0</v>
      </c>
      <c r="I74" s="72"/>
      <c r="J74" s="73"/>
      <c r="K74" s="126">
        <f t="shared" si="12"/>
        <v>0</v>
      </c>
      <c r="L74" s="72">
        <f t="shared" si="13"/>
      </c>
      <c r="M74" s="73">
        <f t="shared" si="14"/>
      </c>
      <c r="N74" s="126" t="e">
        <f t="shared" si="9"/>
        <v>#VALUE!</v>
      </c>
    </row>
    <row r="75" spans="1:14" s="366" customFormat="1" ht="15">
      <c r="A75" s="70" t="s">
        <v>44</v>
      </c>
      <c r="B75" s="226">
        <v>949.798</v>
      </c>
      <c r="C75" s="235">
        <v>14.4</v>
      </c>
      <c r="D75" s="306">
        <f t="shared" si="10"/>
        <v>935.398</v>
      </c>
      <c r="E75" s="72">
        <v>935.398</v>
      </c>
      <c r="F75" s="73">
        <f t="shared" si="11"/>
        <v>100</v>
      </c>
      <c r="G75" s="73">
        <v>912.1</v>
      </c>
      <c r="H75" s="101">
        <f t="shared" si="15"/>
        <v>23.298000000000002</v>
      </c>
      <c r="I75" s="72">
        <v>1529.4</v>
      </c>
      <c r="J75" s="73">
        <v>1368.3</v>
      </c>
      <c r="K75" s="126">
        <f t="shared" si="12"/>
        <v>161.10000000000014</v>
      </c>
      <c r="L75" s="72">
        <f t="shared" si="13"/>
        <v>16.350259461747832</v>
      </c>
      <c r="M75" s="73">
        <f t="shared" si="14"/>
        <v>15.001644556517926</v>
      </c>
      <c r="N75" s="126">
        <f t="shared" si="9"/>
        <v>1.3486149052299066</v>
      </c>
    </row>
    <row r="76" spans="1:14" s="44" customFormat="1" ht="15.75">
      <c r="A76" s="41" t="s">
        <v>45</v>
      </c>
      <c r="B76" s="225">
        <v>6244.612</v>
      </c>
      <c r="C76" s="42">
        <f>SUM(C77:C92)-C83-C84-C92</f>
        <v>61.325</v>
      </c>
      <c r="D76" s="42">
        <f>SUM(D77:D92)-D83-D84-D92</f>
        <v>6183.289</v>
      </c>
      <c r="E76" s="42">
        <f>SUM(E77:E92)-E83-E84-E92</f>
        <v>6040.124000000001</v>
      </c>
      <c r="F76" s="39">
        <f t="shared" si="11"/>
        <v>97.68464647212835</v>
      </c>
      <c r="G76" s="39">
        <v>6454.9929999999995</v>
      </c>
      <c r="H76" s="67">
        <f t="shared" si="15"/>
        <v>-414.8689999999988</v>
      </c>
      <c r="I76" s="42">
        <f>SUM(I77:I92)-I83-I84-I92</f>
        <v>10370.2</v>
      </c>
      <c r="J76" s="39">
        <v>10254.000000000002</v>
      </c>
      <c r="K76" s="130">
        <f t="shared" si="12"/>
        <v>116.19999999999891</v>
      </c>
      <c r="L76" s="42">
        <f t="shared" si="13"/>
        <v>17.16885282487578</v>
      </c>
      <c r="M76" s="39">
        <f t="shared" si="14"/>
        <v>15.885377412492938</v>
      </c>
      <c r="N76" s="130">
        <f t="shared" si="9"/>
        <v>1.2834754123828436</v>
      </c>
    </row>
    <row r="77" spans="1:14" s="366" customFormat="1" ht="15">
      <c r="A77" s="70" t="s">
        <v>80</v>
      </c>
      <c r="B77" s="226">
        <v>0.822</v>
      </c>
      <c r="C77" s="235"/>
      <c r="D77" s="306">
        <f aca="true" t="shared" si="16" ref="D77:D92">B77-C77</f>
        <v>0.822</v>
      </c>
      <c r="E77" s="72">
        <v>0.822</v>
      </c>
      <c r="F77" s="73">
        <f t="shared" si="11"/>
        <v>100</v>
      </c>
      <c r="G77" s="73">
        <v>0.933</v>
      </c>
      <c r="H77" s="101">
        <f t="shared" si="15"/>
        <v>-0.1110000000000001</v>
      </c>
      <c r="I77" s="72">
        <v>0.51</v>
      </c>
      <c r="J77" s="73">
        <v>1.1</v>
      </c>
      <c r="K77" s="128">
        <f t="shared" si="12"/>
        <v>-0.5900000000000001</v>
      </c>
      <c r="L77" s="72">
        <f t="shared" si="13"/>
        <v>6.204379562043796</v>
      </c>
      <c r="M77" s="73">
        <f t="shared" si="14"/>
        <v>11.789924973204718</v>
      </c>
      <c r="N77" s="128">
        <f t="shared" si="9"/>
        <v>-5.585545411160922</v>
      </c>
    </row>
    <row r="78" spans="1:14" s="366" customFormat="1" ht="15">
      <c r="A78" s="70" t="s">
        <v>81</v>
      </c>
      <c r="B78" s="226">
        <v>37.823</v>
      </c>
      <c r="C78" s="235">
        <v>14.7</v>
      </c>
      <c r="D78" s="306">
        <f t="shared" si="16"/>
        <v>23.123</v>
      </c>
      <c r="E78" s="72">
        <v>19.6</v>
      </c>
      <c r="F78" s="73">
        <f t="shared" si="11"/>
        <v>84.76408770488258</v>
      </c>
      <c r="G78" s="73">
        <v>9.9</v>
      </c>
      <c r="H78" s="101">
        <f t="shared" si="15"/>
        <v>9.700000000000001</v>
      </c>
      <c r="I78" s="72">
        <v>19.7</v>
      </c>
      <c r="J78" s="73">
        <v>9.5</v>
      </c>
      <c r="K78" s="128">
        <f t="shared" si="12"/>
        <v>10.2</v>
      </c>
      <c r="L78" s="72">
        <f t="shared" si="13"/>
        <v>10.051020408163264</v>
      </c>
      <c r="M78" s="73">
        <f t="shared" si="14"/>
        <v>9.595959595959595</v>
      </c>
      <c r="N78" s="128">
        <f t="shared" si="9"/>
        <v>0.45506081220366923</v>
      </c>
    </row>
    <row r="79" spans="1:14" s="366" customFormat="1" ht="15">
      <c r="A79" s="70" t="s">
        <v>82</v>
      </c>
      <c r="B79" s="226">
        <v>4.687</v>
      </c>
      <c r="C79" s="235"/>
      <c r="D79" s="306">
        <f t="shared" si="16"/>
        <v>4.687</v>
      </c>
      <c r="E79" s="72">
        <v>2.1</v>
      </c>
      <c r="F79" s="73">
        <f t="shared" si="11"/>
        <v>44.804779176445486</v>
      </c>
      <c r="G79" s="73"/>
      <c r="H79" s="101">
        <f t="shared" si="15"/>
        <v>2.1</v>
      </c>
      <c r="I79" s="72">
        <v>2.1</v>
      </c>
      <c r="J79" s="73"/>
      <c r="K79" s="128">
        <f t="shared" si="12"/>
        <v>2.1</v>
      </c>
      <c r="L79" s="72">
        <f t="shared" si="13"/>
        <v>10</v>
      </c>
      <c r="M79" s="73"/>
      <c r="N79" s="128">
        <f t="shared" si="9"/>
        <v>10</v>
      </c>
    </row>
    <row r="80" spans="1:14" s="366" customFormat="1" ht="15">
      <c r="A80" s="70" t="s">
        <v>83</v>
      </c>
      <c r="B80" s="226">
        <v>45.69</v>
      </c>
      <c r="C80" s="235"/>
      <c r="D80" s="306">
        <f t="shared" si="16"/>
        <v>45.69</v>
      </c>
      <c r="E80" s="72">
        <v>20.3</v>
      </c>
      <c r="F80" s="73">
        <f t="shared" si="11"/>
        <v>44.42985335959729</v>
      </c>
      <c r="G80" s="73">
        <v>45.1</v>
      </c>
      <c r="H80" s="101">
        <f t="shared" si="15"/>
        <v>-24.8</v>
      </c>
      <c r="I80" s="72">
        <v>35.5</v>
      </c>
      <c r="J80" s="73">
        <v>71.9</v>
      </c>
      <c r="K80" s="128">
        <f t="shared" si="12"/>
        <v>-36.400000000000006</v>
      </c>
      <c r="L80" s="72">
        <f t="shared" si="13"/>
        <v>17.48768472906404</v>
      </c>
      <c r="M80" s="73">
        <f t="shared" si="14"/>
        <v>15.942350332594234</v>
      </c>
      <c r="N80" s="128">
        <f t="shared" si="9"/>
        <v>1.545334396469805</v>
      </c>
    </row>
    <row r="81" spans="1:14" s="366" customFormat="1" ht="15">
      <c r="A81" s="70" t="s">
        <v>46</v>
      </c>
      <c r="B81" s="226">
        <v>2091.766</v>
      </c>
      <c r="C81" s="235">
        <v>16.5</v>
      </c>
      <c r="D81" s="306">
        <f t="shared" si="16"/>
        <v>2075.266</v>
      </c>
      <c r="E81" s="72">
        <v>2075.266</v>
      </c>
      <c r="F81" s="73">
        <f t="shared" si="11"/>
        <v>100</v>
      </c>
      <c r="G81" s="73">
        <v>2252.3</v>
      </c>
      <c r="H81" s="101">
        <f t="shared" si="15"/>
        <v>-177.0340000000001</v>
      </c>
      <c r="I81" s="72">
        <v>2973</v>
      </c>
      <c r="J81" s="73">
        <v>2977.8</v>
      </c>
      <c r="K81" s="126">
        <f t="shared" si="12"/>
        <v>-4.800000000000182</v>
      </c>
      <c r="L81" s="72">
        <f t="shared" si="13"/>
        <v>14.325874369839816</v>
      </c>
      <c r="M81" s="73">
        <f t="shared" si="14"/>
        <v>13.221151711583714</v>
      </c>
      <c r="N81" s="126">
        <f t="shared" si="9"/>
        <v>1.1047226582561027</v>
      </c>
    </row>
    <row r="82" spans="1:14" s="366" customFormat="1" ht="15">
      <c r="A82" s="70" t="s">
        <v>47</v>
      </c>
      <c r="B82" s="226">
        <v>702.277</v>
      </c>
      <c r="C82" s="235">
        <v>9.9</v>
      </c>
      <c r="D82" s="306">
        <f t="shared" si="16"/>
        <v>692.3770000000001</v>
      </c>
      <c r="E82" s="72">
        <v>630.15</v>
      </c>
      <c r="F82" s="73">
        <f t="shared" si="11"/>
        <v>91.01255529863064</v>
      </c>
      <c r="G82" s="73">
        <v>725.2</v>
      </c>
      <c r="H82" s="101">
        <f t="shared" si="15"/>
        <v>-95.05000000000007</v>
      </c>
      <c r="I82" s="72">
        <v>1444.59</v>
      </c>
      <c r="J82" s="73">
        <v>1745</v>
      </c>
      <c r="K82" s="126">
        <f t="shared" si="12"/>
        <v>-300.4100000000001</v>
      </c>
      <c r="L82" s="72">
        <f t="shared" si="13"/>
        <v>22.924541775767672</v>
      </c>
      <c r="M82" s="73">
        <f t="shared" si="14"/>
        <v>24.0623276337562</v>
      </c>
      <c r="N82" s="126">
        <f t="shared" si="9"/>
        <v>-1.1377858579885292</v>
      </c>
    </row>
    <row r="83" spans="1:14" s="366" customFormat="1" ht="15" hidden="1">
      <c r="A83" s="70" t="s">
        <v>84</v>
      </c>
      <c r="B83" s="226"/>
      <c r="C83" s="235"/>
      <c r="D83" s="306">
        <f t="shared" si="16"/>
        <v>0</v>
      </c>
      <c r="E83" s="72"/>
      <c r="F83" s="73" t="e">
        <f t="shared" si="11"/>
        <v>#DIV/0!</v>
      </c>
      <c r="G83" s="73"/>
      <c r="H83" s="101">
        <f t="shared" si="15"/>
        <v>0</v>
      </c>
      <c r="I83" s="72"/>
      <c r="J83" s="73"/>
      <c r="K83" s="126">
        <f t="shared" si="12"/>
        <v>0</v>
      </c>
      <c r="L83" s="72">
        <f t="shared" si="13"/>
      </c>
      <c r="M83" s="73">
        <f t="shared" si="14"/>
      </c>
      <c r="N83" s="126" t="e">
        <f t="shared" si="9"/>
        <v>#VALUE!</v>
      </c>
    </row>
    <row r="84" spans="1:14" s="366" customFormat="1" ht="15" hidden="1">
      <c r="A84" s="70" t="s">
        <v>85</v>
      </c>
      <c r="B84" s="226"/>
      <c r="C84" s="235"/>
      <c r="D84" s="306">
        <f t="shared" si="16"/>
        <v>0</v>
      </c>
      <c r="E84" s="72"/>
      <c r="F84" s="73" t="e">
        <f t="shared" si="11"/>
        <v>#DIV/0!</v>
      </c>
      <c r="G84" s="73"/>
      <c r="H84" s="101">
        <f t="shared" si="15"/>
        <v>0</v>
      </c>
      <c r="I84" s="72"/>
      <c r="J84" s="73"/>
      <c r="K84" s="126">
        <f t="shared" si="12"/>
        <v>0</v>
      </c>
      <c r="L84" s="72">
        <f t="shared" si="13"/>
      </c>
      <c r="M84" s="73">
        <f t="shared" si="14"/>
      </c>
      <c r="N84" s="126" t="e">
        <f t="shared" si="9"/>
        <v>#VALUE!</v>
      </c>
    </row>
    <row r="85" spans="1:14" s="366" customFormat="1" ht="15">
      <c r="A85" s="70" t="s">
        <v>48</v>
      </c>
      <c r="B85" s="226">
        <v>246.571</v>
      </c>
      <c r="C85" s="235"/>
      <c r="D85" s="306">
        <f t="shared" si="16"/>
        <v>246.571</v>
      </c>
      <c r="E85" s="72">
        <v>242.3</v>
      </c>
      <c r="F85" s="73">
        <f t="shared" si="11"/>
        <v>98.26784171699025</v>
      </c>
      <c r="G85" s="73">
        <v>234.3</v>
      </c>
      <c r="H85" s="101">
        <f t="shared" si="15"/>
        <v>8</v>
      </c>
      <c r="I85" s="72">
        <v>497.3</v>
      </c>
      <c r="J85" s="73">
        <v>442.2</v>
      </c>
      <c r="K85" s="126">
        <f t="shared" si="12"/>
        <v>55.10000000000002</v>
      </c>
      <c r="L85" s="72">
        <f t="shared" si="13"/>
        <v>20.524143623607095</v>
      </c>
      <c r="M85" s="73">
        <f t="shared" si="14"/>
        <v>18.873239436619716</v>
      </c>
      <c r="N85" s="126">
        <f t="shared" si="9"/>
        <v>1.650904186987379</v>
      </c>
    </row>
    <row r="86" spans="1:14" s="366" customFormat="1" ht="15" hidden="1">
      <c r="A86" s="70" t="s">
        <v>86</v>
      </c>
      <c r="B86" s="226"/>
      <c r="C86" s="235"/>
      <c r="D86" s="306">
        <f t="shared" si="16"/>
        <v>0</v>
      </c>
      <c r="E86" s="72"/>
      <c r="F86" s="73" t="e">
        <f t="shared" si="11"/>
        <v>#DIV/0!</v>
      </c>
      <c r="G86" s="73"/>
      <c r="H86" s="101">
        <f t="shared" si="15"/>
        <v>0</v>
      </c>
      <c r="I86" s="72"/>
      <c r="J86" s="73"/>
      <c r="K86" s="126">
        <f t="shared" si="12"/>
        <v>0</v>
      </c>
      <c r="L86" s="72">
        <f t="shared" si="13"/>
      </c>
      <c r="M86" s="73">
        <f t="shared" si="14"/>
      </c>
      <c r="N86" s="126" t="e">
        <f t="shared" si="9"/>
        <v>#VALUE!</v>
      </c>
    </row>
    <row r="87" spans="1:14" s="366" customFormat="1" ht="15">
      <c r="A87" s="70" t="s">
        <v>49</v>
      </c>
      <c r="B87" s="226">
        <v>296.358</v>
      </c>
      <c r="C87" s="235">
        <v>2.7</v>
      </c>
      <c r="D87" s="306">
        <f t="shared" si="16"/>
        <v>293.658</v>
      </c>
      <c r="E87" s="72">
        <v>293.658</v>
      </c>
      <c r="F87" s="73">
        <f t="shared" si="11"/>
        <v>100</v>
      </c>
      <c r="G87" s="73">
        <v>319.66</v>
      </c>
      <c r="H87" s="101">
        <f t="shared" si="15"/>
        <v>-26.00200000000001</v>
      </c>
      <c r="I87" s="72">
        <v>601.5</v>
      </c>
      <c r="J87" s="73">
        <v>555.6</v>
      </c>
      <c r="K87" s="126">
        <f t="shared" si="12"/>
        <v>45.89999999999998</v>
      </c>
      <c r="L87" s="72">
        <f t="shared" si="13"/>
        <v>20.483010849355374</v>
      </c>
      <c r="M87" s="73">
        <f t="shared" si="14"/>
        <v>17.38096727773259</v>
      </c>
      <c r="N87" s="126">
        <f t="shared" si="9"/>
        <v>3.102043571622783</v>
      </c>
    </row>
    <row r="88" spans="1:14" s="366" customFormat="1" ht="15">
      <c r="A88" s="70" t="s">
        <v>50</v>
      </c>
      <c r="B88" s="226">
        <v>1072.76</v>
      </c>
      <c r="C88" s="235"/>
      <c r="D88" s="306">
        <f t="shared" si="16"/>
        <v>1072.76</v>
      </c>
      <c r="E88" s="72">
        <v>1031.1</v>
      </c>
      <c r="F88" s="73">
        <f t="shared" si="11"/>
        <v>96.11655915582236</v>
      </c>
      <c r="G88" s="73">
        <v>1054.9</v>
      </c>
      <c r="H88" s="101">
        <f t="shared" si="15"/>
        <v>-23.800000000000182</v>
      </c>
      <c r="I88" s="72">
        <v>1926.4</v>
      </c>
      <c r="J88" s="73">
        <v>1631.6</v>
      </c>
      <c r="K88" s="126">
        <f t="shared" si="12"/>
        <v>294.8000000000002</v>
      </c>
      <c r="L88" s="72">
        <f t="shared" si="13"/>
        <v>18.682959945689074</v>
      </c>
      <c r="M88" s="73">
        <f t="shared" si="14"/>
        <v>15.46686889752583</v>
      </c>
      <c r="N88" s="126">
        <f t="shared" si="9"/>
        <v>3.2160910481632445</v>
      </c>
    </row>
    <row r="89" spans="1:14" s="366" customFormat="1" ht="15">
      <c r="A89" s="70" t="s">
        <v>51</v>
      </c>
      <c r="B89" s="226">
        <v>1562.697</v>
      </c>
      <c r="C89" s="235"/>
      <c r="D89" s="306">
        <f t="shared" si="16"/>
        <v>1562.697</v>
      </c>
      <c r="E89" s="72">
        <v>1561.6</v>
      </c>
      <c r="F89" s="73">
        <f t="shared" si="11"/>
        <v>99.92980085070874</v>
      </c>
      <c r="G89" s="73">
        <v>1651.7</v>
      </c>
      <c r="H89" s="101">
        <f t="shared" si="15"/>
        <v>-90.10000000000014</v>
      </c>
      <c r="I89" s="72">
        <v>2559.1</v>
      </c>
      <c r="J89" s="73">
        <v>2568.4</v>
      </c>
      <c r="K89" s="126">
        <f t="shared" si="12"/>
        <v>-9.300000000000182</v>
      </c>
      <c r="L89" s="72">
        <f t="shared" si="13"/>
        <v>16.387679303278688</v>
      </c>
      <c r="M89" s="73">
        <f t="shared" si="14"/>
        <v>15.550039353393474</v>
      </c>
      <c r="N89" s="126">
        <f t="shared" si="9"/>
        <v>0.8376399498852134</v>
      </c>
    </row>
    <row r="90" spans="1:14" s="366" customFormat="1" ht="15">
      <c r="A90" s="75" t="s">
        <v>52</v>
      </c>
      <c r="B90" s="226">
        <v>112.743</v>
      </c>
      <c r="C90" s="235">
        <f>0.763+1.052</f>
        <v>1.815</v>
      </c>
      <c r="D90" s="306">
        <f t="shared" si="16"/>
        <v>110.928</v>
      </c>
      <c r="E90" s="72">
        <v>110.928</v>
      </c>
      <c r="F90" s="73">
        <f t="shared" si="11"/>
        <v>100</v>
      </c>
      <c r="G90" s="73">
        <v>121.9</v>
      </c>
      <c r="H90" s="101">
        <f t="shared" si="15"/>
        <v>-10.972000000000008</v>
      </c>
      <c r="I90" s="72">
        <v>247.4</v>
      </c>
      <c r="J90" s="73">
        <v>201.2</v>
      </c>
      <c r="K90" s="126">
        <f t="shared" si="12"/>
        <v>46.20000000000002</v>
      </c>
      <c r="L90" s="72">
        <f t="shared" si="13"/>
        <v>22.302754940141355</v>
      </c>
      <c r="M90" s="73">
        <f t="shared" si="14"/>
        <v>16.505332239540603</v>
      </c>
      <c r="N90" s="126">
        <f t="shared" si="9"/>
        <v>5.797422700600752</v>
      </c>
    </row>
    <row r="91" spans="1:14" s="366" customFormat="1" ht="15">
      <c r="A91" s="70" t="s">
        <v>97</v>
      </c>
      <c r="B91" s="226">
        <v>70.42</v>
      </c>
      <c r="C91" s="235">
        <v>15.71</v>
      </c>
      <c r="D91" s="306">
        <f t="shared" si="16"/>
        <v>54.71</v>
      </c>
      <c r="E91" s="72">
        <v>52.3</v>
      </c>
      <c r="F91" s="73">
        <f t="shared" si="11"/>
        <v>95.59495521842442</v>
      </c>
      <c r="G91" s="73">
        <v>39.1</v>
      </c>
      <c r="H91" s="101">
        <f t="shared" si="15"/>
        <v>13.199999999999996</v>
      </c>
      <c r="I91" s="72">
        <v>63.1</v>
      </c>
      <c r="J91" s="73">
        <v>49.7</v>
      </c>
      <c r="K91" s="126">
        <f t="shared" si="12"/>
        <v>13.399999999999999</v>
      </c>
      <c r="L91" s="72">
        <f t="shared" si="13"/>
        <v>12.065009560229447</v>
      </c>
      <c r="M91" s="73">
        <f t="shared" si="14"/>
        <v>12.710997442455243</v>
      </c>
      <c r="N91" s="126">
        <f t="shared" si="9"/>
        <v>-0.6459878822257963</v>
      </c>
    </row>
    <row r="92" spans="1:14" s="366" customFormat="1" ht="15.75" hidden="1">
      <c r="A92" s="70" t="s">
        <v>87</v>
      </c>
      <c r="B92" s="226"/>
      <c r="C92" s="235"/>
      <c r="D92" s="306">
        <f t="shared" si="16"/>
        <v>0</v>
      </c>
      <c r="E92" s="72"/>
      <c r="F92" s="73" t="e">
        <f t="shared" si="11"/>
        <v>#DIV/0!</v>
      </c>
      <c r="G92" s="73"/>
      <c r="H92" s="67">
        <f t="shared" si="15"/>
        <v>0</v>
      </c>
      <c r="I92" s="72"/>
      <c r="J92" s="73"/>
      <c r="K92" s="126">
        <f t="shared" si="12"/>
        <v>0</v>
      </c>
      <c r="L92" s="72">
        <f t="shared" si="13"/>
      </c>
      <c r="M92" s="73">
        <f t="shared" si="14"/>
      </c>
      <c r="N92" s="126" t="e">
        <f t="shared" si="9"/>
        <v>#VALUE!</v>
      </c>
    </row>
    <row r="93" spans="1:14" s="44" customFormat="1" ht="15.75">
      <c r="A93" s="41" t="s">
        <v>53</v>
      </c>
      <c r="B93" s="225">
        <v>140.817</v>
      </c>
      <c r="C93" s="42">
        <f>SUM(C94:C103)-C99</f>
        <v>0.72</v>
      </c>
      <c r="D93" s="42">
        <f>SUM(D94:D103)-D99</f>
        <v>140.09799999999998</v>
      </c>
      <c r="E93" s="42">
        <f>SUM(E94:E103)-E99</f>
        <v>137.78</v>
      </c>
      <c r="F93" s="39">
        <f t="shared" si="11"/>
        <v>98.34544390355325</v>
      </c>
      <c r="G93" s="39">
        <v>144.518</v>
      </c>
      <c r="H93" s="67">
        <f t="shared" si="15"/>
        <v>-6.7379999999999995</v>
      </c>
      <c r="I93" s="42">
        <f>SUM(I94:I103)-I99</f>
        <v>301.924</v>
      </c>
      <c r="J93" s="39">
        <v>342.321</v>
      </c>
      <c r="K93" s="130">
        <f t="shared" si="12"/>
        <v>-40.39700000000005</v>
      </c>
      <c r="L93" s="42">
        <f t="shared" si="13"/>
        <v>21.913485266366667</v>
      </c>
      <c r="M93" s="39">
        <f t="shared" si="14"/>
        <v>23.687083961859425</v>
      </c>
      <c r="N93" s="130">
        <f t="shared" si="9"/>
        <v>-1.7735986954927583</v>
      </c>
    </row>
    <row r="94" spans="1:14" s="366" customFormat="1" ht="15" hidden="1">
      <c r="A94" s="70" t="s">
        <v>88</v>
      </c>
      <c r="B94" s="226">
        <v>2.08</v>
      </c>
      <c r="C94" s="235"/>
      <c r="D94" s="306">
        <f aca="true" t="shared" si="17" ref="D94:D102">B94-C94</f>
        <v>2.08</v>
      </c>
      <c r="E94" s="72"/>
      <c r="F94" s="73">
        <f t="shared" si="11"/>
        <v>0</v>
      </c>
      <c r="G94" s="73">
        <v>1.621</v>
      </c>
      <c r="H94" s="101">
        <f t="shared" si="15"/>
        <v>-1.621</v>
      </c>
      <c r="I94" s="72"/>
      <c r="J94" s="73">
        <v>1.621</v>
      </c>
      <c r="K94" s="126">
        <f t="shared" si="12"/>
        <v>-1.621</v>
      </c>
      <c r="L94" s="72">
        <f t="shared" si="13"/>
      </c>
      <c r="M94" s="73">
        <f t="shared" si="14"/>
        <v>10</v>
      </c>
      <c r="N94" s="126" t="e">
        <f t="shared" si="9"/>
        <v>#VALUE!</v>
      </c>
    </row>
    <row r="95" spans="1:14" s="366" customFormat="1" ht="15">
      <c r="A95" s="70" t="s">
        <v>54</v>
      </c>
      <c r="B95" s="226">
        <v>21.482</v>
      </c>
      <c r="C95" s="235">
        <v>0.21</v>
      </c>
      <c r="D95" s="306">
        <f t="shared" si="17"/>
        <v>21.272</v>
      </c>
      <c r="E95" s="72">
        <v>21.028</v>
      </c>
      <c r="F95" s="73">
        <f t="shared" si="11"/>
        <v>98.85295223768334</v>
      </c>
      <c r="G95" s="73">
        <v>16</v>
      </c>
      <c r="H95" s="101">
        <f t="shared" si="15"/>
        <v>5.027999999999999</v>
      </c>
      <c r="I95" s="72">
        <v>44.455</v>
      </c>
      <c r="J95" s="73">
        <v>29</v>
      </c>
      <c r="K95" s="126">
        <f t="shared" si="12"/>
        <v>15.454999999999998</v>
      </c>
      <c r="L95" s="72">
        <f t="shared" si="13"/>
        <v>21.140859805972987</v>
      </c>
      <c r="M95" s="73">
        <f t="shared" si="14"/>
        <v>18.125</v>
      </c>
      <c r="N95" s="126">
        <f t="shared" si="9"/>
        <v>3.015859805972987</v>
      </c>
    </row>
    <row r="96" spans="1:14" s="366" customFormat="1" ht="15">
      <c r="A96" s="70" t="s">
        <v>55</v>
      </c>
      <c r="B96" s="166">
        <v>1.895</v>
      </c>
      <c r="C96" s="235"/>
      <c r="D96" s="306">
        <f t="shared" si="17"/>
        <v>1.895</v>
      </c>
      <c r="E96" s="72">
        <v>1.895</v>
      </c>
      <c r="F96" s="73">
        <f t="shared" si="11"/>
        <v>100</v>
      </c>
      <c r="G96" s="73">
        <v>1.897</v>
      </c>
      <c r="H96" s="101">
        <f t="shared" si="15"/>
        <v>-0.0020000000000000018</v>
      </c>
      <c r="I96" s="72">
        <v>3.611</v>
      </c>
      <c r="J96" s="73">
        <v>2.7</v>
      </c>
      <c r="K96" s="126">
        <f t="shared" si="12"/>
        <v>0.911</v>
      </c>
      <c r="L96" s="72">
        <f t="shared" si="13"/>
        <v>19.055408970976256</v>
      </c>
      <c r="M96" s="73">
        <f t="shared" si="14"/>
        <v>14.232999472851873</v>
      </c>
      <c r="N96" s="126">
        <f t="shared" si="9"/>
        <v>4.822409498124383</v>
      </c>
    </row>
    <row r="97" spans="1:14" s="366" customFormat="1" ht="15">
      <c r="A97" s="70" t="s">
        <v>56</v>
      </c>
      <c r="B97" s="166">
        <v>114.39</v>
      </c>
      <c r="C97" s="235">
        <v>0.5</v>
      </c>
      <c r="D97" s="306">
        <f t="shared" si="17"/>
        <v>113.89</v>
      </c>
      <c r="E97" s="72">
        <v>113.9</v>
      </c>
      <c r="F97" s="73">
        <f t="shared" si="11"/>
        <v>100.00878040214243</v>
      </c>
      <c r="G97" s="73">
        <v>124.4</v>
      </c>
      <c r="H97" s="101">
        <f t="shared" si="15"/>
        <v>-10.5</v>
      </c>
      <c r="I97" s="72">
        <v>252.45</v>
      </c>
      <c r="J97" s="73">
        <v>308.1</v>
      </c>
      <c r="K97" s="126">
        <f t="shared" si="12"/>
        <v>-55.650000000000034</v>
      </c>
      <c r="L97" s="72">
        <f t="shared" si="13"/>
        <v>22.16417910447761</v>
      </c>
      <c r="M97" s="73">
        <f t="shared" si="14"/>
        <v>24.76688102893891</v>
      </c>
      <c r="N97" s="126">
        <f t="shared" si="9"/>
        <v>-2.6027019244613</v>
      </c>
    </row>
    <row r="98" spans="1:14" s="366" customFormat="1" ht="15" hidden="1">
      <c r="A98" s="70" t="s">
        <v>57</v>
      </c>
      <c r="B98" s="166">
        <v>0.004</v>
      </c>
      <c r="C98" s="235"/>
      <c r="D98" s="306">
        <f t="shared" si="17"/>
        <v>0.004</v>
      </c>
      <c r="E98" s="72"/>
      <c r="F98" s="73">
        <f t="shared" si="11"/>
        <v>0</v>
      </c>
      <c r="G98" s="73"/>
      <c r="H98" s="101">
        <f t="shared" si="15"/>
        <v>0</v>
      </c>
      <c r="I98" s="72"/>
      <c r="J98" s="73"/>
      <c r="K98" s="126">
        <f t="shared" si="12"/>
        <v>0</v>
      </c>
      <c r="L98" s="72">
        <f t="shared" si="13"/>
      </c>
      <c r="M98" s="73">
        <f t="shared" si="14"/>
      </c>
      <c r="N98" s="126" t="e">
        <f t="shared" si="9"/>
        <v>#VALUE!</v>
      </c>
    </row>
    <row r="99" spans="1:14" s="366" customFormat="1" ht="15" hidden="1">
      <c r="A99" s="70" t="s">
        <v>89</v>
      </c>
      <c r="B99" s="166"/>
      <c r="C99" s="235"/>
      <c r="D99" s="306">
        <f t="shared" si="17"/>
        <v>0</v>
      </c>
      <c r="E99" s="72"/>
      <c r="F99" s="73" t="e">
        <f t="shared" si="11"/>
        <v>#DIV/0!</v>
      </c>
      <c r="G99" s="73"/>
      <c r="H99" s="101">
        <f t="shared" si="15"/>
        <v>0</v>
      </c>
      <c r="I99" s="72"/>
      <c r="J99" s="73"/>
      <c r="K99" s="126">
        <f t="shared" si="12"/>
        <v>0</v>
      </c>
      <c r="L99" s="72">
        <f t="shared" si="13"/>
      </c>
      <c r="M99" s="73">
        <f t="shared" si="14"/>
      </c>
      <c r="N99" s="126" t="e">
        <f t="shared" si="9"/>
        <v>#VALUE!</v>
      </c>
    </row>
    <row r="100" spans="1:14" s="366" customFormat="1" ht="15" hidden="1">
      <c r="A100" s="70" t="s">
        <v>58</v>
      </c>
      <c r="B100" s="166"/>
      <c r="C100" s="235"/>
      <c r="D100" s="306">
        <f t="shared" si="17"/>
        <v>0</v>
      </c>
      <c r="E100" s="72"/>
      <c r="F100" s="73" t="e">
        <f t="shared" si="11"/>
        <v>#DIV/0!</v>
      </c>
      <c r="G100" s="73"/>
      <c r="H100" s="101">
        <f t="shared" si="15"/>
        <v>0</v>
      </c>
      <c r="I100" s="72"/>
      <c r="J100" s="73"/>
      <c r="K100" s="126">
        <f t="shared" si="12"/>
        <v>0</v>
      </c>
      <c r="L100" s="72">
        <f t="shared" si="13"/>
      </c>
      <c r="M100" s="73">
        <f t="shared" si="14"/>
      </c>
      <c r="N100" s="126" t="e">
        <f t="shared" si="9"/>
        <v>#VALUE!</v>
      </c>
    </row>
    <row r="101" spans="1:14" s="366" customFormat="1" ht="15" hidden="1">
      <c r="A101" s="70" t="s">
        <v>59</v>
      </c>
      <c r="B101" s="166"/>
      <c r="C101" s="235"/>
      <c r="D101" s="306">
        <f t="shared" si="17"/>
        <v>0</v>
      </c>
      <c r="E101" s="72"/>
      <c r="F101" s="73" t="e">
        <f t="shared" si="11"/>
        <v>#DIV/0!</v>
      </c>
      <c r="G101" s="73"/>
      <c r="H101" s="101">
        <f t="shared" si="15"/>
        <v>0</v>
      </c>
      <c r="I101" s="72"/>
      <c r="J101" s="73"/>
      <c r="K101" s="126">
        <f t="shared" si="12"/>
        <v>0</v>
      </c>
      <c r="L101" s="72">
        <f t="shared" si="13"/>
      </c>
      <c r="M101" s="73">
        <f t="shared" si="14"/>
      </c>
      <c r="N101" s="126" t="e">
        <f t="shared" si="9"/>
        <v>#VALUE!</v>
      </c>
    </row>
    <row r="102" spans="1:14" s="366" customFormat="1" ht="15">
      <c r="A102" s="76" t="s">
        <v>90</v>
      </c>
      <c r="B102" s="177">
        <v>0.967</v>
      </c>
      <c r="C102" s="237">
        <v>0.01</v>
      </c>
      <c r="D102" s="307">
        <f t="shared" si="17"/>
        <v>0.957</v>
      </c>
      <c r="E102" s="77">
        <v>0.957</v>
      </c>
      <c r="F102" s="79">
        <f t="shared" si="11"/>
        <v>100</v>
      </c>
      <c r="G102" s="79">
        <v>0.6</v>
      </c>
      <c r="H102" s="103">
        <f t="shared" si="15"/>
        <v>0.357</v>
      </c>
      <c r="I102" s="77">
        <v>1.408</v>
      </c>
      <c r="J102" s="79">
        <v>0.9</v>
      </c>
      <c r="K102" s="132">
        <f t="shared" si="12"/>
        <v>0.5079999999999999</v>
      </c>
      <c r="L102" s="77">
        <f t="shared" si="13"/>
        <v>14.71264367816092</v>
      </c>
      <c r="M102" s="79">
        <f t="shared" si="14"/>
        <v>15</v>
      </c>
      <c r="N102" s="132">
        <f>L102-M102</f>
        <v>-0.28735632183908066</v>
      </c>
    </row>
    <row r="103" spans="1:14" s="366" customFormat="1" ht="15" hidden="1">
      <c r="A103" s="133" t="s">
        <v>91</v>
      </c>
      <c r="B103" s="89"/>
      <c r="C103" s="299"/>
      <c r="D103" s="299"/>
      <c r="E103" s="134"/>
      <c r="F103" s="135" t="e">
        <f>E103/B103*100</f>
        <v>#DIV/0!</v>
      </c>
      <c r="G103" s="136"/>
      <c r="H103" s="271">
        <f t="shared" si="15"/>
        <v>0</v>
      </c>
      <c r="I103" s="134"/>
      <c r="J103" s="136"/>
      <c r="K103" s="138">
        <f t="shared" si="12"/>
        <v>0</v>
      </c>
      <c r="L103" s="139" t="e">
        <f>I103/E103*10</f>
        <v>#DIV/0!</v>
      </c>
      <c r="M103" s="134">
        <f t="shared" si="14"/>
      </c>
      <c r="N103" s="138" t="e">
        <f>L103-M103</f>
        <v>#DIV/0!</v>
      </c>
    </row>
    <row r="105" spans="1:9" s="47" customFormat="1" ht="15">
      <c r="A105" s="82"/>
      <c r="B105" s="82"/>
      <c r="C105" s="82"/>
      <c r="D105" s="82"/>
      <c r="I105" s="366"/>
    </row>
    <row r="106" spans="1:9" s="47" customFormat="1" ht="15">
      <c r="A106" s="82"/>
      <c r="B106" s="82"/>
      <c r="C106" s="82"/>
      <c r="D106" s="82"/>
      <c r="I106" s="366"/>
    </row>
    <row r="107" spans="1:9" s="47" customFormat="1" ht="15">
      <c r="A107" s="82"/>
      <c r="B107" s="82"/>
      <c r="C107" s="82"/>
      <c r="D107" s="82"/>
      <c r="I107" s="366"/>
    </row>
    <row r="108" spans="1:9" s="47" customFormat="1" ht="15">
      <c r="A108" s="82"/>
      <c r="B108" s="82"/>
      <c r="C108" s="82"/>
      <c r="D108" s="82"/>
      <c r="I108" s="366"/>
    </row>
    <row r="109" spans="1:9" s="47" customFormat="1" ht="15">
      <c r="A109" s="82"/>
      <c r="B109" s="82"/>
      <c r="C109" s="82"/>
      <c r="D109" s="82"/>
      <c r="I109" s="366"/>
    </row>
    <row r="110" spans="1:9" s="47" customFormat="1" ht="15">
      <c r="A110" s="82"/>
      <c r="B110" s="82"/>
      <c r="C110" s="82"/>
      <c r="D110" s="82"/>
      <c r="I110" s="366"/>
    </row>
    <row r="111" spans="1:9" s="47" customFormat="1" ht="15">
      <c r="A111" s="82"/>
      <c r="B111" s="82"/>
      <c r="C111" s="82"/>
      <c r="D111" s="82"/>
      <c r="I111" s="366"/>
    </row>
    <row r="112" spans="1:9" s="47" customFormat="1" ht="15">
      <c r="A112" s="82"/>
      <c r="B112" s="82"/>
      <c r="C112" s="82"/>
      <c r="D112" s="82"/>
      <c r="I112" s="366"/>
    </row>
    <row r="113" spans="1:9" s="47" customFormat="1" ht="15">
      <c r="A113" s="82"/>
      <c r="B113" s="82"/>
      <c r="C113" s="82"/>
      <c r="D113" s="82"/>
      <c r="I113" s="366"/>
    </row>
    <row r="114" spans="1:9" s="47" customFormat="1" ht="15">
      <c r="A114" s="82"/>
      <c r="B114" s="82"/>
      <c r="C114" s="82"/>
      <c r="D114" s="82"/>
      <c r="I114" s="366"/>
    </row>
    <row r="115" spans="1:9" s="47" customFormat="1" ht="15">
      <c r="A115" s="82"/>
      <c r="B115" s="82"/>
      <c r="C115" s="82"/>
      <c r="D115" s="82"/>
      <c r="I115" s="366"/>
    </row>
    <row r="116" spans="1:9" s="83" customFormat="1" ht="15">
      <c r="A116" s="82"/>
      <c r="B116" s="82"/>
      <c r="C116" s="82"/>
      <c r="D116" s="82"/>
      <c r="I116" s="84"/>
    </row>
    <row r="117" spans="1:9" s="83" customFormat="1" ht="15">
      <c r="A117" s="82"/>
      <c r="B117" s="82"/>
      <c r="C117" s="82"/>
      <c r="D117" s="82"/>
      <c r="I117" s="84"/>
    </row>
    <row r="118" spans="1:9" s="83" customFormat="1" ht="15">
      <c r="A118" s="82"/>
      <c r="B118" s="82"/>
      <c r="C118" s="82"/>
      <c r="D118" s="82"/>
      <c r="I118" s="84"/>
    </row>
    <row r="119" spans="1:9" s="83" customFormat="1" ht="15">
      <c r="A119" s="82"/>
      <c r="B119" s="82"/>
      <c r="C119" s="82"/>
      <c r="D119" s="82"/>
      <c r="I119" s="84"/>
    </row>
    <row r="120" spans="1:9" s="83" customFormat="1" ht="15">
      <c r="A120" s="82"/>
      <c r="B120" s="82"/>
      <c r="C120" s="82"/>
      <c r="D120" s="82"/>
      <c r="I120" s="84"/>
    </row>
    <row r="121" spans="1:9" s="83" customFormat="1" ht="15">
      <c r="A121" s="82"/>
      <c r="B121" s="82"/>
      <c r="C121" s="82"/>
      <c r="D121" s="82"/>
      <c r="I121" s="84"/>
    </row>
    <row r="122" spans="1:9" s="83" customFormat="1" ht="15">
      <c r="A122" s="82"/>
      <c r="B122" s="82"/>
      <c r="C122" s="82"/>
      <c r="D122" s="82"/>
      <c r="I122" s="84"/>
    </row>
    <row r="123" spans="1:9" s="83" customFormat="1" ht="15">
      <c r="A123" s="82"/>
      <c r="B123" s="82"/>
      <c r="C123" s="82"/>
      <c r="D123" s="82"/>
      <c r="I123" s="84"/>
    </row>
    <row r="124" spans="1:9" s="83" customFormat="1" ht="15">
      <c r="A124" s="82"/>
      <c r="B124" s="82"/>
      <c r="C124" s="82"/>
      <c r="D124" s="82"/>
      <c r="I124" s="84"/>
    </row>
    <row r="125" spans="1:9" s="83" customFormat="1" ht="15">
      <c r="A125" s="82"/>
      <c r="B125" s="82"/>
      <c r="C125" s="82"/>
      <c r="D125" s="82"/>
      <c r="I125" s="84"/>
    </row>
    <row r="126" spans="1:9" s="83" customFormat="1" ht="15">
      <c r="A126" s="82"/>
      <c r="B126" s="82"/>
      <c r="C126" s="82"/>
      <c r="D126" s="82"/>
      <c r="I126" s="84"/>
    </row>
    <row r="127" spans="1:9" s="83" customFormat="1" ht="15">
      <c r="A127" s="82"/>
      <c r="B127" s="82"/>
      <c r="C127" s="82"/>
      <c r="D127" s="82"/>
      <c r="I127" s="84"/>
    </row>
    <row r="128" spans="1:9" s="83" customFormat="1" ht="15">
      <c r="A128" s="82"/>
      <c r="B128" s="82"/>
      <c r="C128" s="82"/>
      <c r="D128" s="82"/>
      <c r="I128" s="84"/>
    </row>
    <row r="129" spans="1:9" s="83" customFormat="1" ht="15">
      <c r="A129" s="82"/>
      <c r="B129" s="82"/>
      <c r="C129" s="82"/>
      <c r="D129" s="82"/>
      <c r="I129" s="84"/>
    </row>
    <row r="130" spans="1:9" s="83" customFormat="1" ht="15">
      <c r="A130" s="82"/>
      <c r="B130" s="82"/>
      <c r="C130" s="82"/>
      <c r="D130" s="82"/>
      <c r="I130" s="84"/>
    </row>
    <row r="131" spans="1:9" s="83" customFormat="1" ht="15">
      <c r="A131" s="82"/>
      <c r="B131" s="82"/>
      <c r="C131" s="82"/>
      <c r="D131" s="82"/>
      <c r="I131" s="84"/>
    </row>
    <row r="132" spans="1:9" s="83" customFormat="1" ht="15">
      <c r="A132" s="82"/>
      <c r="B132" s="82"/>
      <c r="C132" s="82"/>
      <c r="D132" s="82"/>
      <c r="I132" s="84"/>
    </row>
    <row r="133" spans="1:9" s="83" customFormat="1" ht="15">
      <c r="A133" s="82"/>
      <c r="B133" s="82"/>
      <c r="C133" s="82"/>
      <c r="D133" s="82"/>
      <c r="I133" s="84"/>
    </row>
    <row r="134" spans="1:9" s="83" customFormat="1" ht="15">
      <c r="A134" s="82"/>
      <c r="B134" s="82"/>
      <c r="C134" s="82"/>
      <c r="D134" s="82"/>
      <c r="I134" s="84"/>
    </row>
    <row r="135" spans="1:9" s="83" customFormat="1" ht="15">
      <c r="A135" s="82"/>
      <c r="B135" s="82"/>
      <c r="C135" s="82"/>
      <c r="D135" s="82"/>
      <c r="I135" s="84"/>
    </row>
    <row r="136" spans="1:9" s="83" customFormat="1" ht="15">
      <c r="A136" s="82"/>
      <c r="B136" s="82"/>
      <c r="C136" s="82"/>
      <c r="D136" s="82"/>
      <c r="I136" s="84"/>
    </row>
    <row r="137" spans="1:9" s="83" customFormat="1" ht="15">
      <c r="A137" s="82"/>
      <c r="B137" s="82"/>
      <c r="C137" s="82"/>
      <c r="D137" s="82"/>
      <c r="I137" s="84"/>
    </row>
    <row r="138" spans="1:9" s="83" customFormat="1" ht="15">
      <c r="A138" s="82"/>
      <c r="B138" s="82"/>
      <c r="C138" s="82"/>
      <c r="D138" s="82"/>
      <c r="I138" s="84"/>
    </row>
    <row r="139" spans="1:9" s="83" customFormat="1" ht="15">
      <c r="A139" s="82"/>
      <c r="B139" s="82"/>
      <c r="C139" s="82"/>
      <c r="D139" s="82"/>
      <c r="I139" s="84"/>
    </row>
    <row r="140" spans="1:9" s="83" customFormat="1" ht="15">
      <c r="A140" s="82"/>
      <c r="B140" s="82"/>
      <c r="C140" s="82"/>
      <c r="D140" s="82"/>
      <c r="I140" s="84"/>
    </row>
    <row r="141" spans="1:9" s="83" customFormat="1" ht="15">
      <c r="A141" s="82"/>
      <c r="B141" s="82"/>
      <c r="C141" s="82"/>
      <c r="D141" s="82"/>
      <c r="I141" s="84"/>
    </row>
    <row r="142" spans="1:9" s="83" customFormat="1" ht="15">
      <c r="A142" s="82"/>
      <c r="B142" s="82"/>
      <c r="C142" s="82"/>
      <c r="D142" s="82"/>
      <c r="I142" s="84"/>
    </row>
    <row r="143" spans="1:9" s="83" customFormat="1" ht="15">
      <c r="A143" s="82"/>
      <c r="B143" s="82"/>
      <c r="C143" s="82"/>
      <c r="D143" s="82"/>
      <c r="I143" s="84"/>
    </row>
    <row r="144" spans="1:9" s="83" customFormat="1" ht="15">
      <c r="A144" s="82"/>
      <c r="B144" s="82"/>
      <c r="C144" s="82"/>
      <c r="D144" s="82"/>
      <c r="I144" s="84"/>
    </row>
    <row r="145" spans="1:4" s="84" customFormat="1" ht="15">
      <c r="A145" s="85"/>
      <c r="B145" s="85"/>
      <c r="C145" s="85"/>
      <c r="D145" s="85"/>
    </row>
    <row r="146" spans="1:4" s="84" customFormat="1" ht="15">
      <c r="A146" s="85"/>
      <c r="B146" s="85"/>
      <c r="C146" s="85"/>
      <c r="D146" s="85"/>
    </row>
    <row r="147" spans="1:4" s="84" customFormat="1" ht="15">
      <c r="A147" s="85"/>
      <c r="B147" s="85"/>
      <c r="C147" s="85"/>
      <c r="D147" s="85"/>
    </row>
    <row r="148" spans="1:4" s="84" customFormat="1" ht="15">
      <c r="A148" s="85"/>
      <c r="B148" s="85"/>
      <c r="C148" s="85"/>
      <c r="D148" s="85"/>
    </row>
    <row r="149" spans="1:6" s="84" customFormat="1" ht="15">
      <c r="A149" s="85"/>
      <c r="B149" s="376"/>
      <c r="C149" s="376"/>
      <c r="D149" s="376"/>
      <c r="E149" s="376"/>
      <c r="F149" s="376"/>
    </row>
    <row r="150" spans="1:4" s="84" customFormat="1" ht="15.75">
      <c r="A150" s="86"/>
      <c r="B150" s="85"/>
      <c r="C150" s="85"/>
      <c r="D150" s="85"/>
    </row>
    <row r="151" spans="1:6" s="84" customFormat="1" ht="15">
      <c r="A151" s="85"/>
      <c r="B151" s="376"/>
      <c r="C151" s="376"/>
      <c r="D151" s="376"/>
      <c r="E151" s="376"/>
      <c r="F151" s="376"/>
    </row>
    <row r="152" spans="1:4" s="84" customFormat="1" ht="15">
      <c r="A152" s="85"/>
      <c r="B152" s="85"/>
      <c r="C152" s="85"/>
      <c r="D152" s="85"/>
    </row>
    <row r="153" spans="1:4" s="84" customFormat="1" ht="15">
      <c r="A153" s="85"/>
      <c r="B153" s="85"/>
      <c r="C153" s="85"/>
      <c r="D153" s="85"/>
    </row>
    <row r="154" spans="1:4" s="84" customFormat="1" ht="15">
      <c r="A154" s="85"/>
      <c r="B154" s="85"/>
      <c r="C154" s="85"/>
      <c r="D154" s="85"/>
    </row>
    <row r="155" spans="1:4" s="84" customFormat="1" ht="15">
      <c r="A155" s="85"/>
      <c r="B155" s="85"/>
      <c r="C155" s="85"/>
      <c r="D155" s="85"/>
    </row>
    <row r="156" spans="1:4" s="84" customFormat="1" ht="15">
      <c r="A156" s="85"/>
      <c r="B156" s="85"/>
      <c r="C156" s="85"/>
      <c r="D156" s="85"/>
    </row>
    <row r="157" spans="1:4" s="84" customFormat="1" ht="15">
      <c r="A157" s="85"/>
      <c r="B157" s="85"/>
      <c r="C157" s="85"/>
      <c r="D157" s="85"/>
    </row>
    <row r="158" spans="1:4" s="84" customFormat="1" ht="15">
      <c r="A158" s="85"/>
      <c r="B158" s="85"/>
      <c r="C158" s="85"/>
      <c r="D158" s="85"/>
    </row>
    <row r="159" spans="1:4" s="84" customFormat="1" ht="18" customHeight="1">
      <c r="A159" s="85"/>
      <c r="B159" s="85"/>
      <c r="C159" s="85"/>
      <c r="D159" s="85"/>
    </row>
    <row r="160" spans="1:4" s="84" customFormat="1" ht="15">
      <c r="A160" s="85"/>
      <c r="B160" s="85"/>
      <c r="C160" s="85"/>
      <c r="D160" s="85"/>
    </row>
    <row r="161" spans="1:4" s="84" customFormat="1" ht="15">
      <c r="A161" s="85"/>
      <c r="B161" s="85"/>
      <c r="C161" s="85"/>
      <c r="D161" s="85"/>
    </row>
    <row r="162" spans="1:4" s="84" customFormat="1" ht="15">
      <c r="A162" s="85"/>
      <c r="B162" s="85"/>
      <c r="C162" s="85"/>
      <c r="D162" s="85"/>
    </row>
    <row r="163" spans="1:4" s="84" customFormat="1" ht="15">
      <c r="A163" s="85"/>
      <c r="B163" s="85"/>
      <c r="C163" s="85"/>
      <c r="D163" s="85"/>
    </row>
    <row r="164" spans="1:4" s="84" customFormat="1" ht="15">
      <c r="A164" s="85"/>
      <c r="B164" s="85"/>
      <c r="C164" s="85"/>
      <c r="D164" s="85"/>
    </row>
    <row r="165" spans="1:4" s="84" customFormat="1" ht="15">
      <c r="A165" s="85"/>
      <c r="B165" s="85"/>
      <c r="C165" s="85"/>
      <c r="D165" s="85"/>
    </row>
    <row r="166" spans="1:4" s="84" customFormat="1" ht="15">
      <c r="A166" s="85"/>
      <c r="B166" s="85"/>
      <c r="C166" s="85"/>
      <c r="D166" s="85"/>
    </row>
    <row r="167" spans="1:4" s="84" customFormat="1" ht="15">
      <c r="A167" s="85"/>
      <c r="B167" s="85"/>
      <c r="C167" s="85"/>
      <c r="D167" s="85"/>
    </row>
    <row r="168" spans="1:4" s="84" customFormat="1" ht="15">
      <c r="A168" s="85"/>
      <c r="B168" s="85"/>
      <c r="C168" s="85"/>
      <c r="D168" s="85"/>
    </row>
    <row r="169" spans="1:4" s="84" customFormat="1" ht="15">
      <c r="A169" s="85"/>
      <c r="B169" s="85"/>
      <c r="C169" s="85"/>
      <c r="D169" s="85"/>
    </row>
    <row r="170" spans="1:4" s="84" customFormat="1" ht="15">
      <c r="A170" s="85"/>
      <c r="B170" s="85"/>
      <c r="C170" s="85"/>
      <c r="D170" s="85"/>
    </row>
    <row r="171" spans="1:4" s="84" customFormat="1" ht="15">
      <c r="A171" s="85"/>
      <c r="B171" s="85"/>
      <c r="C171" s="85"/>
      <c r="D171" s="85"/>
    </row>
    <row r="172" spans="1:4" s="84" customFormat="1" ht="15">
      <c r="A172" s="85"/>
      <c r="B172" s="85"/>
      <c r="C172" s="85"/>
      <c r="D172" s="85"/>
    </row>
    <row r="173" spans="1:4" s="84" customFormat="1" ht="15">
      <c r="A173" s="85"/>
      <c r="B173" s="85"/>
      <c r="C173" s="85"/>
      <c r="D173" s="85"/>
    </row>
    <row r="174" spans="1:4" s="84" customFormat="1" ht="15">
      <c r="A174" s="85"/>
      <c r="B174" s="85"/>
      <c r="C174" s="85"/>
      <c r="D174" s="85"/>
    </row>
    <row r="175" spans="1:4" s="84" customFormat="1" ht="15">
      <c r="A175" s="85"/>
      <c r="B175" s="85"/>
      <c r="C175" s="85"/>
      <c r="D175" s="85"/>
    </row>
    <row r="176" spans="1:4" s="84" customFormat="1" ht="15">
      <c r="A176" s="85"/>
      <c r="B176" s="85"/>
      <c r="C176" s="85"/>
      <c r="D176" s="85"/>
    </row>
    <row r="177" spans="1:4" s="84" customFormat="1" ht="15">
      <c r="A177" s="85"/>
      <c r="B177" s="85"/>
      <c r="C177" s="85"/>
      <c r="D177" s="85"/>
    </row>
    <row r="178" spans="1:4" s="84" customFormat="1" ht="15">
      <c r="A178" s="85"/>
      <c r="B178" s="85"/>
      <c r="C178" s="85"/>
      <c r="D178" s="85"/>
    </row>
    <row r="179" spans="1:4" s="84" customFormat="1" ht="15">
      <c r="A179" s="85"/>
      <c r="B179" s="85"/>
      <c r="C179" s="85"/>
      <c r="D179" s="85"/>
    </row>
    <row r="180" spans="1:4" s="84" customFormat="1" ht="15">
      <c r="A180" s="85"/>
      <c r="B180" s="85"/>
      <c r="C180" s="85"/>
      <c r="D180" s="85"/>
    </row>
    <row r="181" spans="1:4" s="84" customFormat="1" ht="15">
      <c r="A181" s="85"/>
      <c r="B181" s="85"/>
      <c r="C181" s="85"/>
      <c r="D181" s="85"/>
    </row>
    <row r="182" spans="1:4" s="84" customFormat="1" ht="15">
      <c r="A182" s="85"/>
      <c r="B182" s="85"/>
      <c r="C182" s="85"/>
      <c r="D182" s="85"/>
    </row>
    <row r="183" spans="1:4" s="84" customFormat="1" ht="15">
      <c r="A183" s="85"/>
      <c r="B183" s="85"/>
      <c r="C183" s="85"/>
      <c r="D183" s="85"/>
    </row>
    <row r="184" spans="1:4" s="84" customFormat="1" ht="15">
      <c r="A184" s="85"/>
      <c r="B184" s="85"/>
      <c r="C184" s="85"/>
      <c r="D184" s="85"/>
    </row>
    <row r="185" spans="1:4" s="84" customFormat="1" ht="15">
      <c r="A185" s="85"/>
      <c r="B185" s="85"/>
      <c r="C185" s="85"/>
      <c r="D185" s="85"/>
    </row>
    <row r="186" spans="1:4" s="84" customFormat="1" ht="15">
      <c r="A186" s="85"/>
      <c r="B186" s="85"/>
      <c r="C186" s="85"/>
      <c r="D186" s="85"/>
    </row>
    <row r="187" spans="1:4" s="84" customFormat="1" ht="15">
      <c r="A187" s="85"/>
      <c r="B187" s="85"/>
      <c r="C187" s="85"/>
      <c r="D187" s="85"/>
    </row>
    <row r="188" spans="1:4" s="84" customFormat="1" ht="15">
      <c r="A188" s="85"/>
      <c r="B188" s="85"/>
      <c r="C188" s="85"/>
      <c r="D188" s="85"/>
    </row>
    <row r="189" spans="1:4" s="84" customFormat="1" ht="15">
      <c r="A189" s="85"/>
      <c r="B189" s="85"/>
      <c r="C189" s="85"/>
      <c r="D189" s="85"/>
    </row>
    <row r="190" spans="1:4" s="84" customFormat="1" ht="15">
      <c r="A190" s="85"/>
      <c r="B190" s="85"/>
      <c r="C190" s="85"/>
      <c r="D190" s="85"/>
    </row>
    <row r="191" spans="1:4" s="84" customFormat="1" ht="15">
      <c r="A191" s="85"/>
      <c r="B191" s="85"/>
      <c r="C191" s="85"/>
      <c r="D191" s="85"/>
    </row>
    <row r="192" spans="1:4" s="56" customFormat="1" ht="15">
      <c r="A192" s="87"/>
      <c r="B192" s="87"/>
      <c r="C192" s="87"/>
      <c r="D192" s="87"/>
    </row>
    <row r="193" spans="1:4" s="56" customFormat="1" ht="15">
      <c r="A193" s="87"/>
      <c r="B193" s="87"/>
      <c r="C193" s="87"/>
      <c r="D193" s="87"/>
    </row>
    <row r="194" spans="1:4" s="56" customFormat="1" ht="15">
      <c r="A194" s="87"/>
      <c r="B194" s="87"/>
      <c r="C194" s="87"/>
      <c r="D194" s="87"/>
    </row>
    <row r="195" spans="1:4" s="56" customFormat="1" ht="15">
      <c r="A195" s="87"/>
      <c r="B195" s="87"/>
      <c r="C195" s="87"/>
      <c r="D195" s="87"/>
    </row>
    <row r="196" spans="1:4" s="56" customFormat="1" ht="15">
      <c r="A196" s="87"/>
      <c r="B196" s="87"/>
      <c r="C196" s="87"/>
      <c r="D196" s="87"/>
    </row>
    <row r="197" spans="1:4" s="56" customFormat="1" ht="15">
      <c r="A197" s="87"/>
      <c r="B197" s="87"/>
      <c r="C197" s="87"/>
      <c r="D197" s="87"/>
    </row>
    <row r="198" spans="1:4" s="56" customFormat="1" ht="15">
      <c r="A198" s="87"/>
      <c r="B198" s="87"/>
      <c r="C198" s="87"/>
      <c r="D198" s="87"/>
    </row>
    <row r="199" spans="1:4" s="56" customFormat="1" ht="15">
      <c r="A199" s="87"/>
      <c r="B199" s="87"/>
      <c r="C199" s="87"/>
      <c r="D199" s="87"/>
    </row>
    <row r="200" spans="1:4" s="56" customFormat="1" ht="15">
      <c r="A200" s="87"/>
      <c r="B200" s="87"/>
      <c r="C200" s="87"/>
      <c r="D200" s="87"/>
    </row>
    <row r="201" spans="1:4" s="56" customFormat="1" ht="15">
      <c r="A201" s="87"/>
      <c r="B201" s="87"/>
      <c r="C201" s="87"/>
      <c r="D201" s="87"/>
    </row>
    <row r="202" spans="1:4" s="56" customFormat="1" ht="15">
      <c r="A202" s="87"/>
      <c r="B202" s="87"/>
      <c r="C202" s="87"/>
      <c r="D202" s="87"/>
    </row>
    <row r="203" spans="1:4" s="56" customFormat="1" ht="15">
      <c r="A203" s="87"/>
      <c r="B203" s="87"/>
      <c r="C203" s="87"/>
      <c r="D203" s="87"/>
    </row>
    <row r="204" spans="1:4" s="56" customFormat="1" ht="15">
      <c r="A204" s="87"/>
      <c r="B204" s="87"/>
      <c r="C204" s="87"/>
      <c r="D204" s="87"/>
    </row>
    <row r="205" spans="1:4" s="56" customFormat="1" ht="15">
      <c r="A205" s="87"/>
      <c r="B205" s="87"/>
      <c r="C205" s="87"/>
      <c r="D205" s="87"/>
    </row>
    <row r="206" spans="1:4" s="56" customFormat="1" ht="15">
      <c r="A206" s="87"/>
      <c r="B206" s="87"/>
      <c r="C206" s="87"/>
      <c r="D206" s="87"/>
    </row>
    <row r="207" spans="1:4" s="56" customFormat="1" ht="15">
      <c r="A207" s="87"/>
      <c r="B207" s="87"/>
      <c r="C207" s="87"/>
      <c r="D207" s="87"/>
    </row>
    <row r="208" spans="1:4" s="56" customFormat="1" ht="15">
      <c r="A208" s="87"/>
      <c r="B208" s="87"/>
      <c r="C208" s="87"/>
      <c r="D208" s="87"/>
    </row>
    <row r="209" spans="1:4" s="56" customFormat="1" ht="15">
      <c r="A209" s="87"/>
      <c r="B209" s="87"/>
      <c r="C209" s="87"/>
      <c r="D209" s="87"/>
    </row>
    <row r="210" spans="1:4" s="56" customFormat="1" ht="15">
      <c r="A210" s="87"/>
      <c r="B210" s="87"/>
      <c r="C210" s="87"/>
      <c r="D210" s="87"/>
    </row>
    <row r="211" spans="1:4" s="56" customFormat="1" ht="15">
      <c r="A211" s="87"/>
      <c r="B211" s="87"/>
      <c r="C211" s="87"/>
      <c r="D211" s="87"/>
    </row>
    <row r="212" spans="1:4" s="56" customFormat="1" ht="15">
      <c r="A212" s="87"/>
      <c r="B212" s="87"/>
      <c r="C212" s="87"/>
      <c r="D212" s="87"/>
    </row>
    <row r="213" spans="1:4" s="56" customFormat="1" ht="15">
      <c r="A213" s="87"/>
      <c r="B213" s="87"/>
      <c r="C213" s="87"/>
      <c r="D213" s="87"/>
    </row>
    <row r="214" spans="1:4" s="56" customFormat="1" ht="15">
      <c r="A214" s="87"/>
      <c r="B214" s="87"/>
      <c r="C214" s="87"/>
      <c r="D214" s="87"/>
    </row>
    <row r="215" spans="1:4" s="56" customFormat="1" ht="15">
      <c r="A215" s="87"/>
      <c r="B215" s="87"/>
      <c r="C215" s="87"/>
      <c r="D215" s="87"/>
    </row>
    <row r="216" spans="1:4" s="56" customFormat="1" ht="15">
      <c r="A216" s="87"/>
      <c r="B216" s="87"/>
      <c r="C216" s="87"/>
      <c r="D216" s="87"/>
    </row>
    <row r="217" spans="1:4" s="56" customFormat="1" ht="15">
      <c r="A217" s="87"/>
      <c r="B217" s="87"/>
      <c r="C217" s="87"/>
      <c r="D217" s="87"/>
    </row>
    <row r="218" spans="1:4" s="56" customFormat="1" ht="15">
      <c r="A218" s="87"/>
      <c r="B218" s="87"/>
      <c r="C218" s="87"/>
      <c r="D218" s="87"/>
    </row>
    <row r="219" spans="1:4" s="56" customFormat="1" ht="15">
      <c r="A219" s="87"/>
      <c r="B219" s="87"/>
      <c r="C219" s="87"/>
      <c r="D219" s="87"/>
    </row>
    <row r="220" spans="1:4" s="56" customFormat="1" ht="15">
      <c r="A220" s="87"/>
      <c r="B220" s="87"/>
      <c r="C220" s="87"/>
      <c r="D220" s="87"/>
    </row>
    <row r="221" spans="1:4" s="56" customFormat="1" ht="15">
      <c r="A221" s="87"/>
      <c r="B221" s="87"/>
      <c r="C221" s="87"/>
      <c r="D221" s="87"/>
    </row>
    <row r="222" spans="1:4" s="56" customFormat="1" ht="15">
      <c r="A222" s="87"/>
      <c r="B222" s="87"/>
      <c r="C222" s="87"/>
      <c r="D222" s="87"/>
    </row>
    <row r="223" spans="1:4" s="56" customFormat="1" ht="15">
      <c r="A223" s="87"/>
      <c r="B223" s="87"/>
      <c r="C223" s="87"/>
      <c r="D223" s="87"/>
    </row>
    <row r="224" spans="1:4" s="56" customFormat="1" ht="15">
      <c r="A224" s="87"/>
      <c r="B224" s="87"/>
      <c r="C224" s="87"/>
      <c r="D224" s="87"/>
    </row>
    <row r="225" spans="1:4" s="56" customFormat="1" ht="15">
      <c r="A225" s="87"/>
      <c r="B225" s="87"/>
      <c r="C225" s="87"/>
      <c r="D225" s="87"/>
    </row>
    <row r="226" spans="1:4" s="56" customFormat="1" ht="15">
      <c r="A226" s="87"/>
      <c r="B226" s="87"/>
      <c r="C226" s="87"/>
      <c r="D226" s="87"/>
    </row>
    <row r="227" spans="1:4" s="56" customFormat="1" ht="15">
      <c r="A227" s="87"/>
      <c r="B227" s="87"/>
      <c r="C227" s="87"/>
      <c r="D227" s="87"/>
    </row>
    <row r="228" spans="1:4" s="56" customFormat="1" ht="0.75" customHeight="1">
      <c r="A228" s="87"/>
      <c r="B228" s="87"/>
      <c r="C228" s="87"/>
      <c r="D228" s="87"/>
    </row>
    <row r="229" spans="1:4" s="56" customFormat="1" ht="15">
      <c r="A229" s="87"/>
      <c r="B229" s="87"/>
      <c r="C229" s="87"/>
      <c r="D229" s="87"/>
    </row>
    <row r="230" spans="1:4" s="56" customFormat="1" ht="15">
      <c r="A230" s="87"/>
      <c r="B230" s="87"/>
      <c r="C230" s="87"/>
      <c r="D230" s="87"/>
    </row>
    <row r="231" spans="1:4" s="56" customFormat="1" ht="15">
      <c r="A231" s="87"/>
      <c r="B231" s="87"/>
      <c r="C231" s="87"/>
      <c r="D231" s="87"/>
    </row>
    <row r="232" spans="1:4" s="56" customFormat="1" ht="15">
      <c r="A232" s="87"/>
      <c r="B232" s="87"/>
      <c r="C232" s="87"/>
      <c r="D232" s="87"/>
    </row>
    <row r="233" spans="1:4" s="56" customFormat="1" ht="15">
      <c r="A233" s="87"/>
      <c r="B233" s="87"/>
      <c r="C233" s="87"/>
      <c r="D233" s="87"/>
    </row>
    <row r="234" spans="1:4" s="56" customFormat="1" ht="15">
      <c r="A234" s="87"/>
      <c r="B234" s="87"/>
      <c r="C234" s="87"/>
      <c r="D234" s="87"/>
    </row>
    <row r="235" spans="1:4" s="56" customFormat="1" ht="15">
      <c r="A235" s="87"/>
      <c r="B235" s="87"/>
      <c r="C235" s="87"/>
      <c r="D235" s="87"/>
    </row>
    <row r="236" spans="1:4" s="56" customFormat="1" ht="15">
      <c r="A236" s="87"/>
      <c r="B236" s="87"/>
      <c r="C236" s="87"/>
      <c r="D236" s="87"/>
    </row>
    <row r="237" spans="1:4" s="56" customFormat="1" ht="15">
      <c r="A237" s="87"/>
      <c r="B237" s="87"/>
      <c r="C237" s="87"/>
      <c r="D237" s="87"/>
    </row>
    <row r="238" spans="1:4" s="56" customFormat="1" ht="15">
      <c r="A238" s="87"/>
      <c r="B238" s="87"/>
      <c r="C238" s="87"/>
      <c r="D238" s="87"/>
    </row>
    <row r="239" spans="1:4" s="56" customFormat="1" ht="15">
      <c r="A239" s="87"/>
      <c r="B239" s="87"/>
      <c r="C239" s="87"/>
      <c r="D239" s="87"/>
    </row>
    <row r="240" spans="1:4" s="56" customFormat="1" ht="15">
      <c r="A240" s="87"/>
      <c r="B240" s="87"/>
      <c r="C240" s="87"/>
      <c r="D240" s="87"/>
    </row>
    <row r="241" spans="1:4" s="56" customFormat="1" ht="15">
      <c r="A241" s="87"/>
      <c r="B241" s="87"/>
      <c r="C241" s="87"/>
      <c r="D241" s="87"/>
    </row>
    <row r="242" spans="1:4" s="56" customFormat="1" ht="15">
      <c r="A242" s="87"/>
      <c r="B242" s="87"/>
      <c r="C242" s="87"/>
      <c r="D242" s="87"/>
    </row>
    <row r="243" spans="1:4" s="56" customFormat="1" ht="15">
      <c r="A243" s="87"/>
      <c r="B243" s="87"/>
      <c r="C243" s="87"/>
      <c r="D243" s="87"/>
    </row>
    <row r="244" spans="1:4" s="56" customFormat="1" ht="15">
      <c r="A244" s="87"/>
      <c r="B244" s="87"/>
      <c r="C244" s="87"/>
      <c r="D244" s="87"/>
    </row>
    <row r="245" spans="1:4" s="56" customFormat="1" ht="15">
      <c r="A245" s="87"/>
      <c r="B245" s="87"/>
      <c r="C245" s="87"/>
      <c r="D245" s="87"/>
    </row>
    <row r="246" spans="1:4" s="56" customFormat="1" ht="15">
      <c r="A246" s="87"/>
      <c r="B246" s="87"/>
      <c r="C246" s="87"/>
      <c r="D246" s="87"/>
    </row>
    <row r="247" spans="1:4" s="56" customFormat="1" ht="15">
      <c r="A247" s="87"/>
      <c r="B247" s="87"/>
      <c r="C247" s="87"/>
      <c r="D247" s="87"/>
    </row>
    <row r="248" spans="1:4" s="56" customFormat="1" ht="15">
      <c r="A248" s="87"/>
      <c r="B248" s="87"/>
      <c r="C248" s="87"/>
      <c r="D248" s="87"/>
    </row>
    <row r="249" spans="1:4" s="56" customFormat="1" ht="15">
      <c r="A249" s="87"/>
      <c r="B249" s="87"/>
      <c r="C249" s="87"/>
      <c r="D249" s="87"/>
    </row>
    <row r="250" spans="1:4" s="56" customFormat="1" ht="15">
      <c r="A250" s="87"/>
      <c r="B250" s="87"/>
      <c r="C250" s="87"/>
      <c r="D250" s="87"/>
    </row>
    <row r="251" spans="1:4" s="56" customFormat="1" ht="15">
      <c r="A251" s="87"/>
      <c r="B251" s="87"/>
      <c r="C251" s="87"/>
      <c r="D251" s="87"/>
    </row>
    <row r="252" spans="1:4" s="56" customFormat="1" ht="15">
      <c r="A252" s="87"/>
      <c r="B252" s="87"/>
      <c r="C252" s="87"/>
      <c r="D252" s="87"/>
    </row>
    <row r="253" spans="1:4" s="56" customFormat="1" ht="15">
      <c r="A253" s="87"/>
      <c r="B253" s="87"/>
      <c r="C253" s="87"/>
      <c r="D253" s="87"/>
    </row>
    <row r="254" spans="1:4" s="56" customFormat="1" ht="15">
      <c r="A254" s="87"/>
      <c r="B254" s="87"/>
      <c r="C254" s="87"/>
      <c r="D254" s="87"/>
    </row>
    <row r="255" spans="1:4" s="56" customFormat="1" ht="15">
      <c r="A255" s="87"/>
      <c r="B255" s="87"/>
      <c r="C255" s="87"/>
      <c r="D255" s="87"/>
    </row>
    <row r="256" spans="1:4" s="56" customFormat="1" ht="15">
      <c r="A256" s="87"/>
      <c r="B256" s="87"/>
      <c r="C256" s="87"/>
      <c r="D256" s="87"/>
    </row>
    <row r="257" spans="1:4" s="56" customFormat="1" ht="15">
      <c r="A257" s="87"/>
      <c r="B257" s="87"/>
      <c r="C257" s="87"/>
      <c r="D257" s="87"/>
    </row>
    <row r="258" spans="1:4" s="56" customFormat="1" ht="15">
      <c r="A258" s="87"/>
      <c r="B258" s="87"/>
      <c r="C258" s="87"/>
      <c r="D258" s="87"/>
    </row>
    <row r="259" spans="1:4" s="56" customFormat="1" ht="15">
      <c r="A259" s="87"/>
      <c r="B259" s="87"/>
      <c r="C259" s="87"/>
      <c r="D259" s="87"/>
    </row>
    <row r="260" spans="1:4" s="56" customFormat="1" ht="15">
      <c r="A260" s="87"/>
      <c r="B260" s="87"/>
      <c r="C260" s="87"/>
      <c r="D260" s="87"/>
    </row>
    <row r="261" spans="1:4" s="56" customFormat="1" ht="15">
      <c r="A261" s="87"/>
      <c r="B261" s="87"/>
      <c r="C261" s="87"/>
      <c r="D261" s="87"/>
    </row>
    <row r="262" spans="1:4" s="56" customFormat="1" ht="15">
      <c r="A262" s="87"/>
      <c r="B262" s="87"/>
      <c r="C262" s="87"/>
      <c r="D262" s="87"/>
    </row>
    <row r="263" spans="1:4" s="56" customFormat="1" ht="15">
      <c r="A263" s="87"/>
      <c r="B263" s="87"/>
      <c r="C263" s="87"/>
      <c r="D263" s="87"/>
    </row>
    <row r="264" spans="1:4" s="56" customFormat="1" ht="15">
      <c r="A264" s="87"/>
      <c r="B264" s="87"/>
      <c r="C264" s="87"/>
      <c r="D264" s="87"/>
    </row>
    <row r="265" spans="1:4" s="56" customFormat="1" ht="15">
      <c r="A265" s="87"/>
      <c r="B265" s="87"/>
      <c r="C265" s="87"/>
      <c r="D265" s="87"/>
    </row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4" sqref="R24"/>
    </sheetView>
  </sheetViews>
  <sheetFormatPr defaultColWidth="9.00390625" defaultRowHeight="12.75"/>
  <cols>
    <col min="1" max="1" width="36.25390625" style="9" customWidth="1"/>
    <col min="2" max="2" width="39.625" style="9" hidden="1" customWidth="1"/>
    <col min="3" max="3" width="31.375" style="9" hidden="1" customWidth="1"/>
    <col min="4" max="4" width="14.875" style="9" customWidth="1"/>
    <col min="5" max="5" width="12.00390625" style="9" customWidth="1"/>
    <col min="6" max="6" width="11.75390625" style="9" customWidth="1"/>
    <col min="7" max="7" width="11.25390625" style="9" customWidth="1"/>
    <col min="8" max="8" width="12.00390625" style="9" customWidth="1"/>
    <col min="9" max="9" width="10.625" style="10" customWidth="1"/>
    <col min="10" max="10" width="12.125" style="9" customWidth="1"/>
    <col min="11" max="11" width="11.25390625" style="9" customWidth="1"/>
    <col min="12" max="12" width="10.625" style="9" customWidth="1"/>
    <col min="13" max="13" width="11.00390625" style="9" customWidth="1"/>
    <col min="14" max="14" width="12.00390625" style="9" customWidth="1"/>
    <col min="15" max="16384" width="9.125" style="9" customWidth="1"/>
  </cols>
  <sheetData>
    <row r="1" spans="1:14" ht="18.75" customHeight="1">
      <c r="A1" s="11" t="s">
        <v>107</v>
      </c>
      <c r="B1" s="3"/>
      <c r="C1" s="3"/>
      <c r="D1" s="3"/>
      <c r="E1" s="12"/>
      <c r="F1" s="12"/>
      <c r="G1" s="12"/>
      <c r="H1" s="12"/>
      <c r="I1" s="12"/>
      <c r="J1" s="12"/>
      <c r="K1" s="12"/>
      <c r="L1" s="13"/>
      <c r="M1" s="13"/>
      <c r="N1" s="13"/>
    </row>
    <row r="2" spans="1:14" ht="21.75" customHeight="1">
      <c r="A2" s="11" t="str">
        <f>зерноск!A2</f>
        <v>по состоянию на 16 ноября 2017 года</v>
      </c>
      <c r="B2" s="3"/>
      <c r="C2" s="3"/>
      <c r="D2" s="3"/>
      <c r="E2" s="12"/>
      <c r="F2" s="12"/>
      <c r="G2" s="12"/>
      <c r="H2" s="12"/>
      <c r="I2" s="12"/>
      <c r="J2" s="12"/>
      <c r="K2" s="12"/>
      <c r="L2" s="13"/>
      <c r="M2" s="13"/>
      <c r="N2" s="13"/>
    </row>
    <row r="3" spans="1:14" ht="5.25" customHeight="1" hidden="1">
      <c r="A3" s="11"/>
      <c r="B3" s="3"/>
      <c r="C3" s="3"/>
      <c r="D3" s="3"/>
      <c r="E3" s="12"/>
      <c r="F3" s="12"/>
      <c r="G3" s="12"/>
      <c r="H3" s="12"/>
      <c r="I3" s="12"/>
      <c r="J3" s="12"/>
      <c r="K3" s="12"/>
      <c r="L3" s="13"/>
      <c r="M3" s="13"/>
      <c r="N3" s="13"/>
    </row>
    <row r="4" spans="1:14" s="10" customFormat="1" ht="37.5" customHeight="1">
      <c r="A4" s="384" t="s">
        <v>1</v>
      </c>
      <c r="B4" s="386" t="s">
        <v>136</v>
      </c>
      <c r="C4" s="380" t="s">
        <v>144</v>
      </c>
      <c r="D4" s="382" t="s">
        <v>145</v>
      </c>
      <c r="E4" s="386" t="s">
        <v>96</v>
      </c>
      <c r="F4" s="384"/>
      <c r="G4" s="387"/>
      <c r="H4" s="388"/>
      <c r="I4" s="384" t="s">
        <v>60</v>
      </c>
      <c r="J4" s="387"/>
      <c r="K4" s="387"/>
      <c r="L4" s="30"/>
      <c r="M4" s="16" t="s">
        <v>0</v>
      </c>
      <c r="N4" s="17"/>
    </row>
    <row r="5" spans="1:14" s="10" customFormat="1" ht="45" customHeight="1">
      <c r="A5" s="385"/>
      <c r="B5" s="386"/>
      <c r="C5" s="381"/>
      <c r="D5" s="383"/>
      <c r="E5" s="31" t="s">
        <v>104</v>
      </c>
      <c r="F5" s="1" t="s">
        <v>109</v>
      </c>
      <c r="G5" s="1" t="s">
        <v>105</v>
      </c>
      <c r="H5" s="29" t="s">
        <v>103</v>
      </c>
      <c r="I5" s="1" t="s">
        <v>104</v>
      </c>
      <c r="J5" s="1" t="s">
        <v>105</v>
      </c>
      <c r="K5" s="1" t="s">
        <v>103</v>
      </c>
      <c r="L5" s="31" t="s">
        <v>104</v>
      </c>
      <c r="M5" s="1" t="s">
        <v>105</v>
      </c>
      <c r="N5" s="1" t="s">
        <v>103</v>
      </c>
    </row>
    <row r="6" spans="1:14" s="14" customFormat="1" ht="15.75">
      <c r="A6" s="344" t="s">
        <v>2</v>
      </c>
      <c r="B6" s="339">
        <v>8044.813</v>
      </c>
      <c r="C6" s="336">
        <f>C7+C26+C37+C46+C54+C69+C76+C93</f>
        <v>124.22099999999999</v>
      </c>
      <c r="D6" s="310">
        <f>D7+D26+D37+D46+D54+D69+D76+D93</f>
        <v>7920.594999999998</v>
      </c>
      <c r="E6" s="178">
        <f>E7+E26+E37+E46+E54+E69+E76+E93</f>
        <v>7775.664</v>
      </c>
      <c r="F6" s="298">
        <f aca="true" t="shared" si="0" ref="F6:F37">E6/D6*100</f>
        <v>98.17020059730362</v>
      </c>
      <c r="G6" s="21">
        <v>8125.411600000001</v>
      </c>
      <c r="H6" s="216">
        <f aca="true" t="shared" si="1" ref="H6:H24">E6-G6</f>
        <v>-349.7476000000015</v>
      </c>
      <c r="I6" s="221">
        <f>I7+I26+I37+I46+I54+I69+I76+I93</f>
        <v>21674.3236</v>
      </c>
      <c r="J6" s="21">
        <v>19063.024999999998</v>
      </c>
      <c r="K6" s="32">
        <f aca="true" t="shared" si="2" ref="K6:K24">I6-J6</f>
        <v>2611.298600000002</v>
      </c>
      <c r="L6" s="176">
        <f aca="true" t="shared" si="3" ref="L6:L37">IF(E6&gt;0,I6/E6*10,"")</f>
        <v>27.874562995520385</v>
      </c>
      <c r="M6" s="298">
        <f aca="true" t="shared" si="4" ref="M6:M37">IF(G6&gt;0,J6/G6*10,"")</f>
        <v>23.460996117415142</v>
      </c>
      <c r="N6" s="32">
        <f>L6-M6</f>
        <v>4.413566878105243</v>
      </c>
    </row>
    <row r="7" spans="1:14" s="15" customFormat="1" ht="15.75">
      <c r="A7" s="345" t="s">
        <v>3</v>
      </c>
      <c r="B7" s="340">
        <v>1769.729</v>
      </c>
      <c r="C7" s="337">
        <f>SUM(C8:C24)</f>
        <v>26.645000000000003</v>
      </c>
      <c r="D7" s="157">
        <f>SUM(D8:D25)</f>
        <v>1743.0839999999998</v>
      </c>
      <c r="E7" s="179">
        <f>SUM(E8:E24)</f>
        <v>1727.344</v>
      </c>
      <c r="F7" s="39">
        <f t="shared" si="0"/>
        <v>99.09700278357212</v>
      </c>
      <c r="G7" s="22">
        <v>1892.7056000000002</v>
      </c>
      <c r="H7" s="217">
        <f t="shared" si="1"/>
        <v>-165.36160000000018</v>
      </c>
      <c r="I7" s="149">
        <f>SUM(I8:I24)</f>
        <v>6460.874</v>
      </c>
      <c r="J7" s="22">
        <v>5530.564</v>
      </c>
      <c r="K7" s="33">
        <f t="shared" si="2"/>
        <v>930.3099999999995</v>
      </c>
      <c r="L7" s="42">
        <f t="shared" si="3"/>
        <v>37.40351661278819</v>
      </c>
      <c r="M7" s="39">
        <f t="shared" si="4"/>
        <v>29.22041335958429</v>
      </c>
      <c r="N7" s="33">
        <f>L7-M7</f>
        <v>8.1831032532039</v>
      </c>
    </row>
    <row r="8" spans="1:14" s="2" customFormat="1" ht="15">
      <c r="A8" s="346" t="s">
        <v>4</v>
      </c>
      <c r="B8" s="341">
        <v>156.303</v>
      </c>
      <c r="C8" s="261">
        <v>1.15</v>
      </c>
      <c r="D8" s="306">
        <f aca="true" t="shared" si="5" ref="D8:D25">B8-C8</f>
        <v>155.153</v>
      </c>
      <c r="E8" s="180">
        <v>153.7</v>
      </c>
      <c r="F8" s="73">
        <f t="shared" si="0"/>
        <v>99.06350505629926</v>
      </c>
      <c r="G8" s="23">
        <v>184.43660000000003</v>
      </c>
      <c r="H8" s="218">
        <f t="shared" si="1"/>
        <v>-30.73660000000004</v>
      </c>
      <c r="I8" s="150">
        <v>639.4</v>
      </c>
      <c r="J8" s="23">
        <v>702.2830000000001</v>
      </c>
      <c r="K8" s="37">
        <f t="shared" si="2"/>
        <v>-62.88300000000015</v>
      </c>
      <c r="L8" s="72">
        <f t="shared" si="3"/>
        <v>41.60052049446975</v>
      </c>
      <c r="M8" s="73">
        <f t="shared" si="4"/>
        <v>38.07720376541316</v>
      </c>
      <c r="N8" s="37">
        <f>L8-M8</f>
        <v>3.5233167290565888</v>
      </c>
    </row>
    <row r="9" spans="1:14" s="2" customFormat="1" ht="15">
      <c r="A9" s="346" t="s">
        <v>5</v>
      </c>
      <c r="B9" s="341">
        <v>20.74</v>
      </c>
      <c r="C9" s="261">
        <v>0.28</v>
      </c>
      <c r="D9" s="306">
        <f t="shared" si="5"/>
        <v>20.459999999999997</v>
      </c>
      <c r="E9" s="180">
        <v>20.459999999999997</v>
      </c>
      <c r="F9" s="73">
        <f t="shared" si="0"/>
        <v>100</v>
      </c>
      <c r="G9" s="23">
        <v>19.5</v>
      </c>
      <c r="H9" s="218">
        <f t="shared" si="1"/>
        <v>0.9599999999999973</v>
      </c>
      <c r="I9" s="155">
        <v>81.09</v>
      </c>
      <c r="J9" s="27">
        <v>59.1</v>
      </c>
      <c r="K9" s="37">
        <f t="shared" si="2"/>
        <v>21.990000000000002</v>
      </c>
      <c r="L9" s="72">
        <f t="shared" si="3"/>
        <v>39.633431085043995</v>
      </c>
      <c r="M9" s="73">
        <f t="shared" si="4"/>
        <v>30.307692307692307</v>
      </c>
      <c r="N9" s="37">
        <f aca="true" t="shared" si="6" ref="N9:N36">L9-M9</f>
        <v>9.325738777351688</v>
      </c>
    </row>
    <row r="10" spans="1:14" s="2" customFormat="1" ht="15">
      <c r="A10" s="346" t="s">
        <v>6</v>
      </c>
      <c r="B10" s="341">
        <v>19.81</v>
      </c>
      <c r="C10" s="261">
        <v>1.397</v>
      </c>
      <c r="D10" s="306">
        <f t="shared" si="5"/>
        <v>18.413</v>
      </c>
      <c r="E10" s="180">
        <v>18.413</v>
      </c>
      <c r="F10" s="73">
        <f t="shared" si="0"/>
        <v>100</v>
      </c>
      <c r="G10" s="23">
        <v>19.8</v>
      </c>
      <c r="H10" s="218">
        <f t="shared" si="1"/>
        <v>-1.3870000000000005</v>
      </c>
      <c r="I10" s="155">
        <v>43.8</v>
      </c>
      <c r="J10" s="27">
        <v>40.3</v>
      </c>
      <c r="K10" s="37">
        <f t="shared" si="2"/>
        <v>3.5</v>
      </c>
      <c r="L10" s="72">
        <f t="shared" si="3"/>
        <v>23.787541410959644</v>
      </c>
      <c r="M10" s="73">
        <f t="shared" si="4"/>
        <v>20.35353535353535</v>
      </c>
      <c r="N10" s="37">
        <f t="shared" si="6"/>
        <v>3.4340060574242948</v>
      </c>
    </row>
    <row r="11" spans="1:14" s="2" customFormat="1" ht="15">
      <c r="A11" s="346" t="s">
        <v>7</v>
      </c>
      <c r="B11" s="341">
        <v>336.384</v>
      </c>
      <c r="C11" s="261">
        <v>3</v>
      </c>
      <c r="D11" s="306">
        <f t="shared" si="5"/>
        <v>333.384</v>
      </c>
      <c r="E11" s="180">
        <v>333.4</v>
      </c>
      <c r="F11" s="73">
        <f t="shared" si="0"/>
        <v>100.00479927051087</v>
      </c>
      <c r="G11" s="23">
        <v>395.8</v>
      </c>
      <c r="H11" s="218">
        <f t="shared" si="1"/>
        <v>-62.400000000000034</v>
      </c>
      <c r="I11" s="155">
        <v>1163.2</v>
      </c>
      <c r="J11" s="27">
        <v>1111.3</v>
      </c>
      <c r="K11" s="37">
        <f t="shared" si="2"/>
        <v>51.90000000000009</v>
      </c>
      <c r="L11" s="72">
        <f t="shared" si="3"/>
        <v>34.88902219556089</v>
      </c>
      <c r="M11" s="73">
        <f t="shared" si="4"/>
        <v>28.077311773623038</v>
      </c>
      <c r="N11" s="37">
        <f t="shared" si="6"/>
        <v>6.811710421937853</v>
      </c>
    </row>
    <row r="12" spans="1:14" s="2" customFormat="1" ht="15">
      <c r="A12" s="346" t="s">
        <v>8</v>
      </c>
      <c r="B12" s="341">
        <v>12.842</v>
      </c>
      <c r="C12" s="261"/>
      <c r="D12" s="306">
        <f t="shared" si="5"/>
        <v>12.842</v>
      </c>
      <c r="E12" s="180">
        <v>11.6</v>
      </c>
      <c r="F12" s="73">
        <f t="shared" si="0"/>
        <v>90.3286092508955</v>
      </c>
      <c r="G12" s="23">
        <v>13.291</v>
      </c>
      <c r="H12" s="218">
        <f t="shared" si="1"/>
        <v>-1.6910000000000007</v>
      </c>
      <c r="I12" s="155">
        <v>28.2</v>
      </c>
      <c r="J12" s="27">
        <v>23.6</v>
      </c>
      <c r="K12" s="37">
        <f t="shared" si="2"/>
        <v>4.599999999999998</v>
      </c>
      <c r="L12" s="72">
        <f t="shared" si="3"/>
        <v>24.310344827586206</v>
      </c>
      <c r="M12" s="73">
        <f t="shared" si="4"/>
        <v>17.75637649537281</v>
      </c>
      <c r="N12" s="37">
        <f t="shared" si="6"/>
        <v>6.5539683322133975</v>
      </c>
    </row>
    <row r="13" spans="1:14" s="2" customFormat="1" ht="15">
      <c r="A13" s="346" t="s">
        <v>9</v>
      </c>
      <c r="B13" s="341">
        <v>11.78</v>
      </c>
      <c r="C13" s="261">
        <v>0.3</v>
      </c>
      <c r="D13" s="306">
        <f t="shared" si="5"/>
        <v>11.479999999999999</v>
      </c>
      <c r="E13" s="180">
        <v>11.1</v>
      </c>
      <c r="F13" s="73">
        <f t="shared" si="0"/>
        <v>96.68989547038328</v>
      </c>
      <c r="G13" s="23">
        <v>11.7</v>
      </c>
      <c r="H13" s="218">
        <f t="shared" si="1"/>
        <v>-0.5999999999999996</v>
      </c>
      <c r="I13" s="155">
        <v>31.2</v>
      </c>
      <c r="J13" s="27">
        <v>18.7</v>
      </c>
      <c r="K13" s="37">
        <f t="shared" si="2"/>
        <v>12.5</v>
      </c>
      <c r="L13" s="72">
        <f t="shared" si="3"/>
        <v>28.10810810810811</v>
      </c>
      <c r="M13" s="73">
        <f t="shared" si="4"/>
        <v>15.982905982905983</v>
      </c>
      <c r="N13" s="37">
        <f t="shared" si="6"/>
        <v>12.125202125202126</v>
      </c>
    </row>
    <row r="14" spans="1:14" s="2" customFormat="1" ht="15">
      <c r="A14" s="346" t="s">
        <v>10</v>
      </c>
      <c r="B14" s="341">
        <v>6.672</v>
      </c>
      <c r="C14" s="261">
        <v>1.145</v>
      </c>
      <c r="D14" s="306">
        <f t="shared" si="5"/>
        <v>5.526999999999999</v>
      </c>
      <c r="E14" s="180">
        <v>4.4</v>
      </c>
      <c r="F14" s="73">
        <f t="shared" si="0"/>
        <v>79.60919124298898</v>
      </c>
      <c r="G14" s="23">
        <v>6.2</v>
      </c>
      <c r="H14" s="218">
        <f t="shared" si="1"/>
        <v>-1.7999999999999998</v>
      </c>
      <c r="I14" s="155">
        <v>6.8</v>
      </c>
      <c r="J14" s="27">
        <v>10.5</v>
      </c>
      <c r="K14" s="37">
        <f t="shared" si="2"/>
        <v>-3.7</v>
      </c>
      <c r="L14" s="72">
        <f t="shared" si="3"/>
        <v>15.454545454545451</v>
      </c>
      <c r="M14" s="73">
        <f t="shared" si="4"/>
        <v>16.935483870967744</v>
      </c>
      <c r="N14" s="37">
        <f t="shared" si="6"/>
        <v>-1.4809384164222923</v>
      </c>
    </row>
    <row r="15" spans="1:14" s="2" customFormat="1" ht="15">
      <c r="A15" s="346" t="s">
        <v>11</v>
      </c>
      <c r="B15" s="341">
        <v>228.791</v>
      </c>
      <c r="C15" s="261">
        <v>1.8</v>
      </c>
      <c r="D15" s="306">
        <f t="shared" si="5"/>
        <v>226.99099999999999</v>
      </c>
      <c r="E15" s="180">
        <v>227.1</v>
      </c>
      <c r="F15" s="73">
        <f t="shared" si="0"/>
        <v>100.0480195250032</v>
      </c>
      <c r="G15" s="23">
        <v>246.9</v>
      </c>
      <c r="H15" s="218">
        <f t="shared" si="1"/>
        <v>-19.80000000000001</v>
      </c>
      <c r="I15" s="155">
        <v>1028.8</v>
      </c>
      <c r="J15" s="27">
        <v>892</v>
      </c>
      <c r="K15" s="37">
        <f t="shared" si="2"/>
        <v>136.79999999999995</v>
      </c>
      <c r="L15" s="72">
        <f t="shared" si="3"/>
        <v>45.30162923822105</v>
      </c>
      <c r="M15" s="73">
        <f t="shared" si="4"/>
        <v>36.12798703928716</v>
      </c>
      <c r="N15" s="37">
        <f t="shared" si="6"/>
        <v>9.173642198933884</v>
      </c>
    </row>
    <row r="16" spans="1:14" s="2" customFormat="1" ht="15">
      <c r="A16" s="346" t="s">
        <v>12</v>
      </c>
      <c r="B16" s="341">
        <v>201.49</v>
      </c>
      <c r="C16" s="261">
        <v>8</v>
      </c>
      <c r="D16" s="306">
        <f t="shared" si="5"/>
        <v>193.49</v>
      </c>
      <c r="E16" s="180">
        <v>189.3</v>
      </c>
      <c r="F16" s="73">
        <f t="shared" si="0"/>
        <v>97.83451341154581</v>
      </c>
      <c r="G16" s="23">
        <v>217.5</v>
      </c>
      <c r="H16" s="218">
        <f t="shared" si="1"/>
        <v>-28.19999999999999</v>
      </c>
      <c r="I16" s="155">
        <v>791.8</v>
      </c>
      <c r="J16" s="27">
        <v>625.2</v>
      </c>
      <c r="K16" s="37">
        <f t="shared" si="2"/>
        <v>166.5999999999999</v>
      </c>
      <c r="L16" s="72">
        <f t="shared" si="3"/>
        <v>41.82778658214474</v>
      </c>
      <c r="M16" s="73">
        <f t="shared" si="4"/>
        <v>28.7448275862069</v>
      </c>
      <c r="N16" s="37">
        <f t="shared" si="6"/>
        <v>13.08295899593784</v>
      </c>
    </row>
    <row r="17" spans="1:14" s="2" customFormat="1" ht="15">
      <c r="A17" s="346" t="s">
        <v>92</v>
      </c>
      <c r="B17" s="341">
        <v>44.681</v>
      </c>
      <c r="C17" s="261"/>
      <c r="D17" s="306">
        <f t="shared" si="5"/>
        <v>44.681</v>
      </c>
      <c r="E17" s="180">
        <v>42.5</v>
      </c>
      <c r="F17" s="73">
        <f t="shared" si="0"/>
        <v>95.11873055661243</v>
      </c>
      <c r="G17" s="23">
        <v>42.6</v>
      </c>
      <c r="H17" s="218">
        <f t="shared" si="1"/>
        <v>-0.10000000000000142</v>
      </c>
      <c r="I17" s="155">
        <v>123.9</v>
      </c>
      <c r="J17" s="27">
        <v>102.805</v>
      </c>
      <c r="K17" s="37">
        <f t="shared" si="2"/>
        <v>21.095</v>
      </c>
      <c r="L17" s="72">
        <f t="shared" si="3"/>
        <v>29.15294117647059</v>
      </c>
      <c r="M17" s="73">
        <f t="shared" si="4"/>
        <v>24.132629107981224</v>
      </c>
      <c r="N17" s="37">
        <f t="shared" si="6"/>
        <v>5.020312068489368</v>
      </c>
    </row>
    <row r="18" spans="1:14" s="2" customFormat="1" ht="15">
      <c r="A18" s="346" t="s">
        <v>13</v>
      </c>
      <c r="B18" s="341">
        <v>161.177</v>
      </c>
      <c r="C18" s="261">
        <v>1.31</v>
      </c>
      <c r="D18" s="306">
        <f t="shared" si="5"/>
        <v>159.867</v>
      </c>
      <c r="E18" s="180">
        <v>158.8</v>
      </c>
      <c r="F18" s="73">
        <f t="shared" si="0"/>
        <v>99.3325701989779</v>
      </c>
      <c r="G18" s="23">
        <v>177.7</v>
      </c>
      <c r="H18" s="218">
        <f t="shared" si="1"/>
        <v>-18.899999999999977</v>
      </c>
      <c r="I18" s="155">
        <v>619.36</v>
      </c>
      <c r="J18" s="27">
        <v>536.82</v>
      </c>
      <c r="K18" s="37">
        <f t="shared" si="2"/>
        <v>82.53999999999996</v>
      </c>
      <c r="L18" s="72">
        <f t="shared" si="3"/>
        <v>39.00251889168766</v>
      </c>
      <c r="M18" s="73">
        <f t="shared" si="4"/>
        <v>30.20934158694429</v>
      </c>
      <c r="N18" s="37">
        <f t="shared" si="6"/>
        <v>8.793177304743367</v>
      </c>
    </row>
    <row r="19" spans="1:14" s="2" customFormat="1" ht="15">
      <c r="A19" s="346" t="s">
        <v>14</v>
      </c>
      <c r="B19" s="341">
        <v>153.915</v>
      </c>
      <c r="C19" s="261">
        <v>2.698</v>
      </c>
      <c r="D19" s="306">
        <f t="shared" si="5"/>
        <v>151.21699999999998</v>
      </c>
      <c r="E19" s="180">
        <v>151.2</v>
      </c>
      <c r="F19" s="73">
        <f t="shared" si="0"/>
        <v>99.98875787775184</v>
      </c>
      <c r="G19" s="23">
        <v>132.2</v>
      </c>
      <c r="H19" s="218">
        <f t="shared" si="1"/>
        <v>19</v>
      </c>
      <c r="I19" s="155">
        <v>500</v>
      </c>
      <c r="J19" s="27">
        <v>305.5</v>
      </c>
      <c r="K19" s="37">
        <f t="shared" si="2"/>
        <v>194.5</v>
      </c>
      <c r="L19" s="72">
        <f t="shared" si="3"/>
        <v>33.06878306878307</v>
      </c>
      <c r="M19" s="73">
        <f t="shared" si="4"/>
        <v>23.108925869894104</v>
      </c>
      <c r="N19" s="37">
        <f t="shared" si="6"/>
        <v>9.959857198888965</v>
      </c>
    </row>
    <row r="20" spans="1:14" s="2" customFormat="1" ht="15">
      <c r="A20" s="346" t="s">
        <v>15</v>
      </c>
      <c r="B20" s="341">
        <v>11.475</v>
      </c>
      <c r="C20" s="261">
        <v>0.9</v>
      </c>
      <c r="D20" s="306">
        <f t="shared" si="5"/>
        <v>10.575</v>
      </c>
      <c r="E20" s="180">
        <v>10.58</v>
      </c>
      <c r="F20" s="73">
        <f t="shared" si="0"/>
        <v>100.04728132387709</v>
      </c>
      <c r="G20" s="23">
        <v>11</v>
      </c>
      <c r="H20" s="218">
        <f t="shared" si="1"/>
        <v>-0.41999999999999993</v>
      </c>
      <c r="I20" s="155">
        <v>30.1</v>
      </c>
      <c r="J20" s="27">
        <v>31</v>
      </c>
      <c r="K20" s="37">
        <f t="shared" si="2"/>
        <v>-0.8999999999999986</v>
      </c>
      <c r="L20" s="72">
        <f t="shared" si="3"/>
        <v>28.44990548204159</v>
      </c>
      <c r="M20" s="73">
        <f t="shared" si="4"/>
        <v>28.181818181818183</v>
      </c>
      <c r="N20" s="37">
        <f t="shared" si="6"/>
        <v>0.26808730022340654</v>
      </c>
    </row>
    <row r="21" spans="1:14" s="2" customFormat="1" ht="15">
      <c r="A21" s="346" t="s">
        <v>16</v>
      </c>
      <c r="B21" s="341">
        <v>258.449</v>
      </c>
      <c r="C21" s="261">
        <v>1.58</v>
      </c>
      <c r="D21" s="306">
        <f t="shared" si="5"/>
        <v>256.869</v>
      </c>
      <c r="E21" s="180">
        <v>256.9</v>
      </c>
      <c r="F21" s="73">
        <f t="shared" si="0"/>
        <v>100.0120684084105</v>
      </c>
      <c r="G21" s="23">
        <v>296.9</v>
      </c>
      <c r="H21" s="218">
        <f t="shared" si="1"/>
        <v>-40</v>
      </c>
      <c r="I21" s="155">
        <v>921.4</v>
      </c>
      <c r="J21" s="27">
        <v>766</v>
      </c>
      <c r="K21" s="37">
        <f t="shared" si="2"/>
        <v>155.39999999999998</v>
      </c>
      <c r="L21" s="72">
        <f t="shared" si="3"/>
        <v>35.866095757103935</v>
      </c>
      <c r="M21" s="73">
        <f t="shared" si="4"/>
        <v>25.799932637251604</v>
      </c>
      <c r="N21" s="37">
        <f t="shared" si="6"/>
        <v>10.06616311985233</v>
      </c>
    </row>
    <row r="22" spans="1:14" s="2" customFormat="1" ht="15">
      <c r="A22" s="346" t="s">
        <v>17</v>
      </c>
      <c r="B22" s="341">
        <v>2.742</v>
      </c>
      <c r="C22" s="261"/>
      <c r="D22" s="306">
        <f t="shared" si="5"/>
        <v>2.742</v>
      </c>
      <c r="E22" s="180">
        <v>2.742</v>
      </c>
      <c r="F22" s="73">
        <f t="shared" si="0"/>
        <v>100</v>
      </c>
      <c r="G22" s="23">
        <v>1.578</v>
      </c>
      <c r="H22" s="218">
        <f t="shared" si="1"/>
        <v>1.164</v>
      </c>
      <c r="I22" s="155">
        <v>7.4</v>
      </c>
      <c r="J22" s="27">
        <v>3.1</v>
      </c>
      <c r="K22" s="37">
        <f t="shared" si="2"/>
        <v>4.300000000000001</v>
      </c>
      <c r="L22" s="72">
        <f t="shared" si="3"/>
        <v>26.98760029175784</v>
      </c>
      <c r="M22" s="73">
        <f t="shared" si="4"/>
        <v>19.64512040557668</v>
      </c>
      <c r="N22" s="37">
        <f t="shared" si="6"/>
        <v>7.3424798861811595</v>
      </c>
    </row>
    <row r="23" spans="1:14" s="2" customFormat="1" ht="15">
      <c r="A23" s="346" t="s">
        <v>18</v>
      </c>
      <c r="B23" s="341">
        <v>125.966</v>
      </c>
      <c r="C23" s="261"/>
      <c r="D23" s="306">
        <f t="shared" si="5"/>
        <v>125.966</v>
      </c>
      <c r="E23" s="180">
        <v>123.15</v>
      </c>
      <c r="F23" s="73">
        <f t="shared" si="0"/>
        <v>97.76447612847913</v>
      </c>
      <c r="G23" s="23">
        <v>102.6</v>
      </c>
      <c r="H23" s="218">
        <f t="shared" si="1"/>
        <v>20.55000000000001</v>
      </c>
      <c r="I23" s="155">
        <v>416</v>
      </c>
      <c r="J23" s="27">
        <v>269.2</v>
      </c>
      <c r="K23" s="37">
        <f t="shared" si="2"/>
        <v>146.8</v>
      </c>
      <c r="L23" s="72">
        <f t="shared" si="3"/>
        <v>33.77994315874949</v>
      </c>
      <c r="M23" s="73">
        <f t="shared" si="4"/>
        <v>26.237816764132553</v>
      </c>
      <c r="N23" s="37">
        <f t="shared" si="6"/>
        <v>7.542126394616936</v>
      </c>
    </row>
    <row r="24" spans="1:14" s="2" customFormat="1" ht="15">
      <c r="A24" s="346" t="s">
        <v>19</v>
      </c>
      <c r="B24" s="341">
        <v>16.259</v>
      </c>
      <c r="C24" s="261">
        <v>3.085</v>
      </c>
      <c r="D24" s="306">
        <f t="shared" si="5"/>
        <v>13.174</v>
      </c>
      <c r="E24" s="180">
        <v>11.999</v>
      </c>
      <c r="F24" s="73">
        <f t="shared" si="0"/>
        <v>91.08091695764385</v>
      </c>
      <c r="G24" s="23">
        <v>13</v>
      </c>
      <c r="H24" s="218">
        <f t="shared" si="1"/>
        <v>-1.0009999999999994</v>
      </c>
      <c r="I24" s="155">
        <v>28.424</v>
      </c>
      <c r="J24" s="27">
        <v>33.156</v>
      </c>
      <c r="K24" s="37">
        <f t="shared" si="2"/>
        <v>-4.731999999999999</v>
      </c>
      <c r="L24" s="72">
        <f t="shared" si="3"/>
        <v>23.68864072006</v>
      </c>
      <c r="M24" s="73">
        <f t="shared" si="4"/>
        <v>25.504615384615384</v>
      </c>
      <c r="N24" s="37">
        <f t="shared" si="6"/>
        <v>-1.8159746645553838</v>
      </c>
    </row>
    <row r="25" spans="1:14" s="2" customFormat="1" ht="15.75" hidden="1">
      <c r="A25" s="346"/>
      <c r="B25" s="341">
        <v>0.253</v>
      </c>
      <c r="C25" s="261"/>
      <c r="D25" s="306">
        <f t="shared" si="5"/>
        <v>0.253</v>
      </c>
      <c r="E25" s="180"/>
      <c r="F25" s="73">
        <f t="shared" si="0"/>
        <v>0</v>
      </c>
      <c r="G25" s="23"/>
      <c r="H25" s="217"/>
      <c r="I25" s="150"/>
      <c r="J25" s="23"/>
      <c r="K25" s="33"/>
      <c r="L25" s="72">
        <f t="shared" si="3"/>
      </c>
      <c r="M25" s="73">
        <f t="shared" si="4"/>
      </c>
      <c r="N25" s="37" t="e">
        <f t="shared" si="6"/>
        <v>#VALUE!</v>
      </c>
    </row>
    <row r="26" spans="1:14" s="15" customFormat="1" ht="15.75">
      <c r="A26" s="345" t="s">
        <v>20</v>
      </c>
      <c r="B26" s="340">
        <v>118.459</v>
      </c>
      <c r="C26" s="337">
        <f>SUM(C27:C36)-C30</f>
        <v>1.813</v>
      </c>
      <c r="D26" s="157">
        <f>SUM(D27:D36)-D30</f>
        <v>116.647</v>
      </c>
      <c r="E26" s="179">
        <f>SUM(E27:E36)-E30</f>
        <v>85.759</v>
      </c>
      <c r="F26" s="39">
        <f t="shared" si="0"/>
        <v>73.52010767529383</v>
      </c>
      <c r="G26" s="22">
        <v>123.97099999999999</v>
      </c>
      <c r="H26" s="217">
        <f aca="true" t="shared" si="7" ref="H26:H57">E26-G26</f>
        <v>-38.21199999999999</v>
      </c>
      <c r="I26" s="149">
        <f>SUM(I27:I36)-I30</f>
        <v>200.92800000000003</v>
      </c>
      <c r="J26" s="22">
        <v>306.90000000000003</v>
      </c>
      <c r="K26" s="33">
        <f aca="true" t="shared" si="8" ref="K26:K44">I26-J26</f>
        <v>-105.97200000000001</v>
      </c>
      <c r="L26" s="42">
        <f t="shared" si="3"/>
        <v>23.429377674646396</v>
      </c>
      <c r="M26" s="39">
        <f t="shared" si="4"/>
        <v>24.75578966048512</v>
      </c>
      <c r="N26" s="36">
        <f t="shared" si="6"/>
        <v>-1.3264119858387247</v>
      </c>
    </row>
    <row r="27" spans="1:14" s="2" customFormat="1" ht="15" customHeight="1" hidden="1">
      <c r="A27" s="346" t="s">
        <v>61</v>
      </c>
      <c r="B27" s="341">
        <v>0.002</v>
      </c>
      <c r="C27" s="261"/>
      <c r="D27" s="306">
        <f aca="true" t="shared" si="9" ref="D27:D36">B27-C27</f>
        <v>0.002</v>
      </c>
      <c r="E27" s="180"/>
      <c r="F27" s="73">
        <f t="shared" si="0"/>
        <v>0</v>
      </c>
      <c r="G27" s="27"/>
      <c r="H27" s="218">
        <f t="shared" si="7"/>
        <v>0</v>
      </c>
      <c r="I27" s="155"/>
      <c r="J27" s="27"/>
      <c r="K27" s="37">
        <f t="shared" si="8"/>
        <v>0</v>
      </c>
      <c r="L27" s="72">
        <f t="shared" si="3"/>
      </c>
      <c r="M27" s="73">
        <f t="shared" si="4"/>
      </c>
      <c r="N27" s="37" t="e">
        <f t="shared" si="6"/>
        <v>#VALUE!</v>
      </c>
    </row>
    <row r="28" spans="1:14" s="2" customFormat="1" ht="15" customHeight="1" hidden="1">
      <c r="A28" s="346" t="s">
        <v>21</v>
      </c>
      <c r="B28" s="341">
        <v>0.001</v>
      </c>
      <c r="C28" s="261"/>
      <c r="D28" s="306">
        <f t="shared" si="9"/>
        <v>0.001</v>
      </c>
      <c r="E28" s="180"/>
      <c r="F28" s="73">
        <f t="shared" si="0"/>
        <v>0</v>
      </c>
      <c r="G28" s="27"/>
      <c r="H28" s="218">
        <f t="shared" si="7"/>
        <v>0</v>
      </c>
      <c r="I28" s="155"/>
      <c r="J28" s="27"/>
      <c r="K28" s="37">
        <f t="shared" si="8"/>
        <v>0</v>
      </c>
      <c r="L28" s="72">
        <f t="shared" si="3"/>
      </c>
      <c r="M28" s="73">
        <f t="shared" si="4"/>
      </c>
      <c r="N28" s="37" t="e">
        <f t="shared" si="6"/>
        <v>#VALUE!</v>
      </c>
    </row>
    <row r="29" spans="1:14" s="2" customFormat="1" ht="15" customHeight="1" hidden="1">
      <c r="A29" s="346" t="s">
        <v>22</v>
      </c>
      <c r="B29" s="341">
        <v>0.868</v>
      </c>
      <c r="C29" s="261"/>
      <c r="D29" s="306">
        <f t="shared" si="9"/>
        <v>0.868</v>
      </c>
      <c r="E29" s="180"/>
      <c r="F29" s="73">
        <f t="shared" si="0"/>
        <v>0</v>
      </c>
      <c r="G29" s="27">
        <v>1.708</v>
      </c>
      <c r="H29" s="218">
        <f t="shared" si="7"/>
        <v>-1.708</v>
      </c>
      <c r="I29" s="155"/>
      <c r="J29" s="27">
        <v>2.8</v>
      </c>
      <c r="K29" s="37">
        <f t="shared" si="8"/>
        <v>-2.8</v>
      </c>
      <c r="L29" s="72">
        <f t="shared" si="3"/>
      </c>
      <c r="M29" s="73">
        <f t="shared" si="4"/>
        <v>16.39344262295082</v>
      </c>
      <c r="N29" s="37" t="e">
        <f t="shared" si="6"/>
        <v>#VALUE!</v>
      </c>
    </row>
    <row r="30" spans="1:14" s="2" customFormat="1" ht="15" customHeight="1" hidden="1">
      <c r="A30" s="346" t="s">
        <v>62</v>
      </c>
      <c r="B30" s="341"/>
      <c r="C30" s="261"/>
      <c r="D30" s="306">
        <f t="shared" si="9"/>
        <v>0</v>
      </c>
      <c r="E30" s="180"/>
      <c r="F30" s="73" t="e">
        <f t="shared" si="0"/>
        <v>#DIV/0!</v>
      </c>
      <c r="G30" s="27"/>
      <c r="H30" s="218">
        <f t="shared" si="7"/>
        <v>0</v>
      </c>
      <c r="I30" s="155"/>
      <c r="J30" s="27"/>
      <c r="K30" s="37">
        <f t="shared" si="8"/>
        <v>0</v>
      </c>
      <c r="L30" s="72">
        <f t="shared" si="3"/>
      </c>
      <c r="M30" s="73">
        <f t="shared" si="4"/>
      </c>
      <c r="N30" s="37" t="e">
        <f t="shared" si="6"/>
        <v>#VALUE!</v>
      </c>
    </row>
    <row r="31" spans="1:14" s="2" customFormat="1" ht="15">
      <c r="A31" s="346" t="s">
        <v>23</v>
      </c>
      <c r="B31" s="341">
        <v>71.445</v>
      </c>
      <c r="C31" s="261"/>
      <c r="D31" s="306">
        <f t="shared" si="9"/>
        <v>71.445</v>
      </c>
      <c r="E31" s="180">
        <v>47.259</v>
      </c>
      <c r="F31" s="73">
        <f t="shared" si="0"/>
        <v>66.14738610119673</v>
      </c>
      <c r="G31" s="27">
        <v>68.6</v>
      </c>
      <c r="H31" s="218">
        <f t="shared" si="7"/>
        <v>-21.340999999999994</v>
      </c>
      <c r="I31" s="155">
        <v>81.278</v>
      </c>
      <c r="J31" s="27">
        <v>144.9</v>
      </c>
      <c r="K31" s="37">
        <f t="shared" si="8"/>
        <v>-63.622</v>
      </c>
      <c r="L31" s="72">
        <f t="shared" si="3"/>
        <v>17.198417232696418</v>
      </c>
      <c r="M31" s="73">
        <f t="shared" si="4"/>
        <v>21.122448979591837</v>
      </c>
      <c r="N31" s="37">
        <f t="shared" si="6"/>
        <v>-3.9240317468954196</v>
      </c>
    </row>
    <row r="32" spans="1:14" s="2" customFormat="1" ht="15">
      <c r="A32" s="346" t="s">
        <v>24</v>
      </c>
      <c r="B32" s="341">
        <v>13.688</v>
      </c>
      <c r="C32" s="261">
        <v>0.1</v>
      </c>
      <c r="D32" s="306">
        <f t="shared" si="9"/>
        <v>13.588000000000001</v>
      </c>
      <c r="E32" s="180">
        <v>12.2</v>
      </c>
      <c r="F32" s="73">
        <f t="shared" si="0"/>
        <v>89.78510450397408</v>
      </c>
      <c r="G32" s="23">
        <v>20.5</v>
      </c>
      <c r="H32" s="219">
        <f t="shared" si="7"/>
        <v>-8.3</v>
      </c>
      <c r="I32" s="150">
        <v>39.1</v>
      </c>
      <c r="J32" s="23">
        <v>64.1</v>
      </c>
      <c r="K32" s="34">
        <f t="shared" si="8"/>
        <v>-24.999999999999993</v>
      </c>
      <c r="L32" s="72">
        <f t="shared" si="3"/>
        <v>32.049180327868854</v>
      </c>
      <c r="M32" s="73">
        <f t="shared" si="4"/>
        <v>31.268292682926827</v>
      </c>
      <c r="N32" s="34">
        <f t="shared" si="6"/>
        <v>0.7808876449420268</v>
      </c>
    </row>
    <row r="33" spans="1:14" s="2" customFormat="1" ht="15">
      <c r="A33" s="346" t="s">
        <v>25</v>
      </c>
      <c r="B33" s="341">
        <v>24.277</v>
      </c>
      <c r="C33" s="261">
        <v>0.205</v>
      </c>
      <c r="D33" s="306">
        <f t="shared" si="9"/>
        <v>24.072000000000003</v>
      </c>
      <c r="E33" s="180">
        <v>23</v>
      </c>
      <c r="F33" s="73">
        <f t="shared" si="0"/>
        <v>95.5466932535726</v>
      </c>
      <c r="G33" s="23">
        <v>21.8</v>
      </c>
      <c r="H33" s="218">
        <f t="shared" si="7"/>
        <v>1.1999999999999993</v>
      </c>
      <c r="I33" s="155">
        <v>68.15</v>
      </c>
      <c r="J33" s="27">
        <v>64.3</v>
      </c>
      <c r="K33" s="37">
        <f t="shared" si="8"/>
        <v>3.8500000000000085</v>
      </c>
      <c r="L33" s="72">
        <f t="shared" si="3"/>
        <v>29.6304347826087</v>
      </c>
      <c r="M33" s="73">
        <f t="shared" si="4"/>
        <v>29.495412844036693</v>
      </c>
      <c r="N33" s="37">
        <f t="shared" si="6"/>
        <v>0.13502193857200595</v>
      </c>
    </row>
    <row r="34" spans="1:14" s="2" customFormat="1" ht="15" customHeight="1" hidden="1">
      <c r="A34" s="346" t="s">
        <v>26</v>
      </c>
      <c r="B34" s="341"/>
      <c r="C34" s="261"/>
      <c r="D34" s="306">
        <f t="shared" si="9"/>
        <v>0</v>
      </c>
      <c r="E34" s="180"/>
      <c r="F34" s="73" t="e">
        <f t="shared" si="0"/>
        <v>#DIV/0!</v>
      </c>
      <c r="G34" s="23"/>
      <c r="H34" s="218">
        <f t="shared" si="7"/>
        <v>0</v>
      </c>
      <c r="I34" s="155"/>
      <c r="J34" s="27"/>
      <c r="K34" s="37">
        <f t="shared" si="8"/>
        <v>0</v>
      </c>
      <c r="L34" s="72">
        <f t="shared" si="3"/>
      </c>
      <c r="M34" s="73">
        <f t="shared" si="4"/>
      </c>
      <c r="N34" s="37" t="e">
        <f t="shared" si="6"/>
        <v>#VALUE!</v>
      </c>
    </row>
    <row r="35" spans="1:14" s="2" customFormat="1" ht="15" customHeight="1" hidden="1">
      <c r="A35" s="346" t="s">
        <v>27</v>
      </c>
      <c r="B35" s="341">
        <v>3.107</v>
      </c>
      <c r="C35" s="261">
        <v>0.308</v>
      </c>
      <c r="D35" s="306">
        <f t="shared" si="9"/>
        <v>2.7990000000000004</v>
      </c>
      <c r="E35" s="180"/>
      <c r="F35" s="73">
        <f t="shared" si="0"/>
        <v>0</v>
      </c>
      <c r="G35" s="23">
        <v>4.463</v>
      </c>
      <c r="H35" s="218">
        <f t="shared" si="7"/>
        <v>-4.463</v>
      </c>
      <c r="I35" s="155"/>
      <c r="J35" s="27">
        <v>12</v>
      </c>
      <c r="K35" s="37">
        <f t="shared" si="8"/>
        <v>-12</v>
      </c>
      <c r="L35" s="72">
        <f t="shared" si="3"/>
      </c>
      <c r="M35" s="73">
        <f t="shared" si="4"/>
        <v>26.88774367017701</v>
      </c>
      <c r="N35" s="37" t="e">
        <f t="shared" si="6"/>
        <v>#VALUE!</v>
      </c>
    </row>
    <row r="36" spans="1:14" s="2" customFormat="1" ht="15">
      <c r="A36" s="346" t="s">
        <v>28</v>
      </c>
      <c r="B36" s="341">
        <v>5.072</v>
      </c>
      <c r="C36" s="261">
        <v>1.2</v>
      </c>
      <c r="D36" s="306">
        <f t="shared" si="9"/>
        <v>3.872</v>
      </c>
      <c r="E36" s="180">
        <v>3.3</v>
      </c>
      <c r="F36" s="73">
        <f t="shared" si="0"/>
        <v>85.22727272727273</v>
      </c>
      <c r="G36" s="23">
        <v>6.9</v>
      </c>
      <c r="H36" s="218">
        <f t="shared" si="7"/>
        <v>-3.6000000000000005</v>
      </c>
      <c r="I36" s="150">
        <v>12.4</v>
      </c>
      <c r="J36" s="23">
        <v>18.8</v>
      </c>
      <c r="K36" s="37">
        <f t="shared" si="8"/>
        <v>-6.4</v>
      </c>
      <c r="L36" s="72">
        <f t="shared" si="3"/>
        <v>37.57575757575758</v>
      </c>
      <c r="M36" s="73">
        <f t="shared" si="4"/>
        <v>27.246376811594203</v>
      </c>
      <c r="N36" s="34">
        <f t="shared" si="6"/>
        <v>10.329380764163375</v>
      </c>
    </row>
    <row r="37" spans="1:14" s="15" customFormat="1" ht="15.75">
      <c r="A37" s="345" t="s">
        <v>93</v>
      </c>
      <c r="B37" s="340">
        <v>1088.61</v>
      </c>
      <c r="C37" s="337">
        <f>SUM(C38:C45)</f>
        <v>9.48</v>
      </c>
      <c r="D37" s="157">
        <f>SUM(D38:D45)</f>
        <v>1079.1319999999998</v>
      </c>
      <c r="E37" s="179">
        <f>SUM(E38:E45)</f>
        <v>1075.589</v>
      </c>
      <c r="F37" s="39">
        <f t="shared" si="0"/>
        <v>99.6716805729049</v>
      </c>
      <c r="G37" s="22">
        <v>1198.7</v>
      </c>
      <c r="H37" s="217">
        <f t="shared" si="7"/>
        <v>-123.1110000000001</v>
      </c>
      <c r="I37" s="149">
        <f>SUM(I38:I45)</f>
        <v>3393.0476</v>
      </c>
      <c r="J37" s="22">
        <v>3363.8999999999996</v>
      </c>
      <c r="K37" s="33">
        <f t="shared" si="8"/>
        <v>29.14760000000024</v>
      </c>
      <c r="L37" s="42">
        <f t="shared" si="3"/>
        <v>31.545949242694004</v>
      </c>
      <c r="M37" s="39">
        <f t="shared" si="4"/>
        <v>28.062901476599645</v>
      </c>
      <c r="N37" s="33">
        <f>L37-M37</f>
        <v>3.4830477660943586</v>
      </c>
    </row>
    <row r="38" spans="1:14" s="20" customFormat="1" ht="15">
      <c r="A38" s="346" t="s">
        <v>63</v>
      </c>
      <c r="B38" s="341">
        <v>12.081</v>
      </c>
      <c r="C38" s="261">
        <v>0.2</v>
      </c>
      <c r="D38" s="306">
        <f aca="true" t="shared" si="10" ref="D38:D45">B38-C38</f>
        <v>11.881</v>
      </c>
      <c r="E38" s="180">
        <f>B38-C38</f>
        <v>11.881</v>
      </c>
      <c r="F38" s="73">
        <f aca="true" t="shared" si="11" ref="F38:F69">E38/D38*100</f>
        <v>100</v>
      </c>
      <c r="G38" s="23">
        <v>13</v>
      </c>
      <c r="H38" s="219">
        <f t="shared" si="7"/>
        <v>-1.1189999999999998</v>
      </c>
      <c r="I38" s="150">
        <v>51.321</v>
      </c>
      <c r="J38" s="23">
        <v>61.8</v>
      </c>
      <c r="K38" s="34">
        <f t="shared" si="8"/>
        <v>-10.479</v>
      </c>
      <c r="L38" s="72">
        <f aca="true" t="shared" si="12" ref="L38:L69">IF(E38&gt;0,I38/E38*10,"")</f>
        <v>43.19585893443312</v>
      </c>
      <c r="M38" s="73">
        <f aca="true" t="shared" si="13" ref="M38:M69">IF(G38&gt;0,J38/G38*10,"")</f>
        <v>47.53846153846154</v>
      </c>
      <c r="N38" s="34">
        <f aca="true" t="shared" si="14" ref="N38:N101">L38-M38</f>
        <v>-4.342602604028421</v>
      </c>
    </row>
    <row r="39" spans="1:14" s="2" customFormat="1" ht="15">
      <c r="A39" s="346" t="s">
        <v>67</v>
      </c>
      <c r="B39" s="341">
        <v>39.174</v>
      </c>
      <c r="C39" s="261">
        <f>0.28+2.8</f>
        <v>3.08</v>
      </c>
      <c r="D39" s="306">
        <f t="shared" si="10"/>
        <v>36.094</v>
      </c>
      <c r="E39" s="180">
        <v>36.1</v>
      </c>
      <c r="F39" s="73">
        <f t="shared" si="11"/>
        <v>100.0166232614839</v>
      </c>
      <c r="G39" s="23">
        <v>34.7</v>
      </c>
      <c r="H39" s="219">
        <f t="shared" si="7"/>
        <v>1.3999999999999986</v>
      </c>
      <c r="I39" s="150">
        <v>60.8</v>
      </c>
      <c r="J39" s="23">
        <v>52.3</v>
      </c>
      <c r="K39" s="34">
        <f t="shared" si="8"/>
        <v>8.5</v>
      </c>
      <c r="L39" s="72">
        <f t="shared" si="12"/>
        <v>16.842105263157894</v>
      </c>
      <c r="M39" s="73">
        <f t="shared" si="13"/>
        <v>15.072046109510085</v>
      </c>
      <c r="N39" s="34">
        <f t="shared" si="14"/>
        <v>1.770059153647809</v>
      </c>
    </row>
    <row r="40" spans="1:14" s="5" customFormat="1" ht="15">
      <c r="A40" s="347" t="s">
        <v>101</v>
      </c>
      <c r="B40" s="342">
        <v>146.296</v>
      </c>
      <c r="C40" s="262">
        <v>0.3</v>
      </c>
      <c r="D40" s="306">
        <f t="shared" si="10"/>
        <v>145.99599999999998</v>
      </c>
      <c r="E40" s="181">
        <v>145.99599999999998</v>
      </c>
      <c r="F40" s="73">
        <f t="shared" si="11"/>
        <v>100</v>
      </c>
      <c r="G40" s="24">
        <v>195.1</v>
      </c>
      <c r="H40" s="187">
        <f t="shared" si="7"/>
        <v>-49.10400000000001</v>
      </c>
      <c r="I40" s="188">
        <v>582.1266</v>
      </c>
      <c r="J40" s="24">
        <v>527.8</v>
      </c>
      <c r="K40" s="222">
        <f t="shared" si="8"/>
        <v>54.3266000000001</v>
      </c>
      <c r="L40" s="72">
        <f t="shared" si="12"/>
        <v>39.87277733636539</v>
      </c>
      <c r="M40" s="73">
        <f t="shared" si="13"/>
        <v>27.052793439261915</v>
      </c>
      <c r="N40" s="35">
        <f>L40-M40</f>
        <v>12.819983897103473</v>
      </c>
    </row>
    <row r="41" spans="1:14" s="2" customFormat="1" ht="15">
      <c r="A41" s="346" t="s">
        <v>30</v>
      </c>
      <c r="B41" s="341">
        <v>175.812</v>
      </c>
      <c r="C41" s="261">
        <v>0.7</v>
      </c>
      <c r="D41" s="306">
        <f t="shared" si="10"/>
        <v>175.11200000000002</v>
      </c>
      <c r="E41" s="180">
        <v>173.1</v>
      </c>
      <c r="F41" s="73">
        <f t="shared" si="11"/>
        <v>98.85102106080677</v>
      </c>
      <c r="G41" s="23">
        <v>180.8</v>
      </c>
      <c r="H41" s="219">
        <f t="shared" si="7"/>
        <v>-7.700000000000017</v>
      </c>
      <c r="I41" s="150">
        <v>1023.9</v>
      </c>
      <c r="J41" s="23">
        <v>973.3</v>
      </c>
      <c r="K41" s="34">
        <f t="shared" si="8"/>
        <v>50.60000000000002</v>
      </c>
      <c r="L41" s="72">
        <f t="shared" si="12"/>
        <v>59.150779896013866</v>
      </c>
      <c r="M41" s="73">
        <f t="shared" si="13"/>
        <v>53.8329646017699</v>
      </c>
      <c r="N41" s="34">
        <f t="shared" si="14"/>
        <v>5.317815294243964</v>
      </c>
    </row>
    <row r="42" spans="1:14" s="2" customFormat="1" ht="15">
      <c r="A42" s="346" t="s">
        <v>31</v>
      </c>
      <c r="B42" s="341">
        <v>5.349</v>
      </c>
      <c r="C42" s="261"/>
      <c r="D42" s="306">
        <f t="shared" si="10"/>
        <v>5.349</v>
      </c>
      <c r="E42" s="180">
        <v>4.3</v>
      </c>
      <c r="F42" s="73">
        <f t="shared" si="11"/>
        <v>80.3888577304169</v>
      </c>
      <c r="G42" s="23">
        <v>4.5</v>
      </c>
      <c r="H42" s="218">
        <f t="shared" si="7"/>
        <v>-0.20000000000000018</v>
      </c>
      <c r="I42" s="155">
        <v>11.1</v>
      </c>
      <c r="J42" s="27">
        <v>8.3</v>
      </c>
      <c r="K42" s="37">
        <f t="shared" si="8"/>
        <v>2.799999999999999</v>
      </c>
      <c r="L42" s="72">
        <f t="shared" si="12"/>
        <v>25.813953488372093</v>
      </c>
      <c r="M42" s="73">
        <f t="shared" si="13"/>
        <v>18.444444444444446</v>
      </c>
      <c r="N42" s="37">
        <f t="shared" si="14"/>
        <v>7.369509043927646</v>
      </c>
    </row>
    <row r="43" spans="1:14" s="2" customFormat="1" ht="15">
      <c r="A43" s="346" t="s">
        <v>32</v>
      </c>
      <c r="B43" s="341">
        <v>305.191</v>
      </c>
      <c r="C43" s="261">
        <v>2.3</v>
      </c>
      <c r="D43" s="306">
        <f t="shared" si="10"/>
        <v>302.89099999999996</v>
      </c>
      <c r="E43" s="180">
        <v>302.89099999999996</v>
      </c>
      <c r="F43" s="73">
        <f t="shared" si="11"/>
        <v>100</v>
      </c>
      <c r="G43" s="23">
        <v>333.9</v>
      </c>
      <c r="H43" s="218">
        <f t="shared" si="7"/>
        <v>-31.009000000000015</v>
      </c>
      <c r="I43" s="155">
        <v>481.4</v>
      </c>
      <c r="J43" s="27">
        <v>584.7</v>
      </c>
      <c r="K43" s="37">
        <f t="shared" si="8"/>
        <v>-103.30000000000007</v>
      </c>
      <c r="L43" s="72">
        <f t="shared" si="12"/>
        <v>15.893506244820745</v>
      </c>
      <c r="M43" s="73">
        <f t="shared" si="13"/>
        <v>17.511230907457325</v>
      </c>
      <c r="N43" s="37">
        <f t="shared" si="14"/>
        <v>-1.6177246626365793</v>
      </c>
    </row>
    <row r="44" spans="1:14" s="2" customFormat="1" ht="15">
      <c r="A44" s="346" t="s">
        <v>33</v>
      </c>
      <c r="B44" s="341">
        <v>404.221</v>
      </c>
      <c r="C44" s="261">
        <v>2.9</v>
      </c>
      <c r="D44" s="306">
        <f t="shared" si="10"/>
        <v>401.321</v>
      </c>
      <c r="E44" s="180">
        <f>B44-C44</f>
        <v>401.321</v>
      </c>
      <c r="F44" s="73">
        <f t="shared" si="11"/>
        <v>100</v>
      </c>
      <c r="G44" s="23">
        <v>436.7</v>
      </c>
      <c r="H44" s="218">
        <f t="shared" si="7"/>
        <v>-35.37899999999996</v>
      </c>
      <c r="I44" s="155">
        <v>1182.4</v>
      </c>
      <c r="J44" s="27">
        <v>1155.7</v>
      </c>
      <c r="K44" s="37">
        <f t="shared" si="8"/>
        <v>26.700000000000045</v>
      </c>
      <c r="L44" s="72">
        <f t="shared" si="12"/>
        <v>29.46269943511553</v>
      </c>
      <c r="M44" s="73">
        <f t="shared" si="13"/>
        <v>26.464392031142662</v>
      </c>
      <c r="N44" s="37">
        <f t="shared" si="14"/>
        <v>2.9983074039728663</v>
      </c>
    </row>
    <row r="45" spans="1:14" s="2" customFormat="1" ht="15" hidden="1">
      <c r="A45" s="346" t="s">
        <v>102</v>
      </c>
      <c r="B45" s="341">
        <v>0.488</v>
      </c>
      <c r="C45" s="261"/>
      <c r="D45" s="306">
        <f t="shared" si="10"/>
        <v>0.488</v>
      </c>
      <c r="E45" s="180"/>
      <c r="F45" s="73">
        <f t="shared" si="11"/>
        <v>0</v>
      </c>
      <c r="G45" s="23"/>
      <c r="H45" s="218">
        <f t="shared" si="7"/>
        <v>0</v>
      </c>
      <c r="I45" s="155"/>
      <c r="J45" s="27"/>
      <c r="K45" s="37"/>
      <c r="L45" s="72">
        <f t="shared" si="12"/>
      </c>
      <c r="M45" s="73">
        <f t="shared" si="13"/>
      </c>
      <c r="N45" s="37" t="e">
        <f>L45-M45</f>
        <v>#VALUE!</v>
      </c>
    </row>
    <row r="46" spans="1:14" s="15" customFormat="1" ht="15.75">
      <c r="A46" s="345" t="s">
        <v>98</v>
      </c>
      <c r="B46" s="340">
        <v>303.896</v>
      </c>
      <c r="C46" s="338">
        <f>SUM(C47:C53)</f>
        <v>7.077999999999998</v>
      </c>
      <c r="D46" s="311">
        <f>SUM(D47:D53)</f>
        <v>296.819</v>
      </c>
      <c r="E46" s="182">
        <f>SUM(E47:E53)</f>
        <v>295.412</v>
      </c>
      <c r="F46" s="39">
        <f t="shared" si="11"/>
        <v>99.52597374157314</v>
      </c>
      <c r="G46" s="25">
        <v>304.57</v>
      </c>
      <c r="H46" s="217">
        <f t="shared" si="7"/>
        <v>-9.158000000000015</v>
      </c>
      <c r="I46" s="223">
        <f>SUM(I47:I53)</f>
        <v>1093.059</v>
      </c>
      <c r="J46" s="25">
        <v>1145.9</v>
      </c>
      <c r="K46" s="33">
        <f aca="true" t="shared" si="15" ref="K46:K53">I46-J46</f>
        <v>-52.84100000000012</v>
      </c>
      <c r="L46" s="42">
        <f t="shared" si="12"/>
        <v>37.00117124558244</v>
      </c>
      <c r="M46" s="39">
        <f t="shared" si="13"/>
        <v>37.62353481958171</v>
      </c>
      <c r="N46" s="36">
        <f t="shared" si="14"/>
        <v>-0.6223635739992659</v>
      </c>
    </row>
    <row r="47" spans="1:14" s="2" customFormat="1" ht="15">
      <c r="A47" s="346" t="s">
        <v>64</v>
      </c>
      <c r="B47" s="341">
        <v>24.613</v>
      </c>
      <c r="C47" s="261">
        <v>5.512999999999998</v>
      </c>
      <c r="D47" s="306">
        <f aca="true" t="shared" si="16" ref="D47:D53">B47-C47</f>
        <v>19.1</v>
      </c>
      <c r="E47" s="180">
        <v>19.1</v>
      </c>
      <c r="F47" s="73">
        <f t="shared" si="11"/>
        <v>100</v>
      </c>
      <c r="G47" s="23">
        <v>23.936</v>
      </c>
      <c r="H47" s="219">
        <f t="shared" si="7"/>
        <v>-4.8359999999999985</v>
      </c>
      <c r="I47" s="150">
        <v>48.7</v>
      </c>
      <c r="J47" s="23">
        <v>78.1</v>
      </c>
      <c r="K47" s="34">
        <f t="shared" si="15"/>
        <v>-29.39999999999999</v>
      </c>
      <c r="L47" s="72">
        <f t="shared" si="12"/>
        <v>25.497382198952877</v>
      </c>
      <c r="M47" s="73">
        <f t="shared" si="13"/>
        <v>32.62867647058823</v>
      </c>
      <c r="N47" s="37">
        <f t="shared" si="14"/>
        <v>-7.131294271635355</v>
      </c>
    </row>
    <row r="48" spans="1:14" s="2" customFormat="1" ht="15">
      <c r="A48" s="346" t="s">
        <v>65</v>
      </c>
      <c r="B48" s="341">
        <v>4.031</v>
      </c>
      <c r="C48" s="261">
        <v>0.83</v>
      </c>
      <c r="D48" s="306">
        <f t="shared" si="16"/>
        <v>3.2009999999999996</v>
      </c>
      <c r="E48" s="180">
        <f>B48-C48</f>
        <v>3.2009999999999996</v>
      </c>
      <c r="F48" s="73">
        <f t="shared" si="11"/>
        <v>100</v>
      </c>
      <c r="G48" s="23">
        <v>5.146</v>
      </c>
      <c r="H48" s="219">
        <f t="shared" si="7"/>
        <v>-1.9450000000000003</v>
      </c>
      <c r="I48" s="150">
        <v>15.4</v>
      </c>
      <c r="J48" s="23">
        <v>14.5</v>
      </c>
      <c r="K48" s="34">
        <f t="shared" si="15"/>
        <v>0.9000000000000004</v>
      </c>
      <c r="L48" s="72">
        <f t="shared" si="12"/>
        <v>48.10996563573884</v>
      </c>
      <c r="M48" s="73">
        <f t="shared" si="13"/>
        <v>28.177225029148858</v>
      </c>
      <c r="N48" s="37">
        <f t="shared" si="14"/>
        <v>19.93274060658998</v>
      </c>
    </row>
    <row r="49" spans="1:14" s="2" customFormat="1" ht="15">
      <c r="A49" s="346" t="s">
        <v>66</v>
      </c>
      <c r="B49" s="341">
        <v>14.141</v>
      </c>
      <c r="C49" s="261"/>
      <c r="D49" s="306">
        <f t="shared" si="16"/>
        <v>14.141</v>
      </c>
      <c r="E49" s="180">
        <v>13.9</v>
      </c>
      <c r="F49" s="73">
        <f t="shared" si="11"/>
        <v>98.2957358036914</v>
      </c>
      <c r="G49" s="23">
        <v>18.355</v>
      </c>
      <c r="H49" s="219">
        <f t="shared" si="7"/>
        <v>-4.455</v>
      </c>
      <c r="I49" s="150">
        <v>43.8</v>
      </c>
      <c r="J49" s="23">
        <v>57.5</v>
      </c>
      <c r="K49" s="34">
        <f t="shared" si="15"/>
        <v>-13.700000000000003</v>
      </c>
      <c r="L49" s="72">
        <f t="shared" si="12"/>
        <v>31.51079136690647</v>
      </c>
      <c r="M49" s="73">
        <f t="shared" si="13"/>
        <v>31.32661400163443</v>
      </c>
      <c r="N49" s="37">
        <f t="shared" si="14"/>
        <v>0.18417736527204198</v>
      </c>
    </row>
    <row r="50" spans="1:14" s="2" customFormat="1" ht="15">
      <c r="A50" s="346" t="s">
        <v>29</v>
      </c>
      <c r="B50" s="341">
        <v>8.703</v>
      </c>
      <c r="C50" s="261">
        <v>0.1349999999999998</v>
      </c>
      <c r="D50" s="306">
        <f t="shared" si="16"/>
        <v>8.568</v>
      </c>
      <c r="E50" s="180">
        <v>8.568</v>
      </c>
      <c r="F50" s="73">
        <f t="shared" si="11"/>
        <v>100</v>
      </c>
      <c r="G50" s="23">
        <v>9.233</v>
      </c>
      <c r="H50" s="219">
        <f t="shared" si="7"/>
        <v>-0.6650000000000009</v>
      </c>
      <c r="I50" s="150">
        <v>24.628</v>
      </c>
      <c r="J50" s="23">
        <v>26.2</v>
      </c>
      <c r="K50" s="34">
        <f t="shared" si="15"/>
        <v>-1.5719999999999992</v>
      </c>
      <c r="L50" s="72">
        <f t="shared" si="12"/>
        <v>28.744164332399627</v>
      </c>
      <c r="M50" s="73">
        <f t="shared" si="13"/>
        <v>28.376475685042777</v>
      </c>
      <c r="N50" s="37">
        <f t="shared" si="14"/>
        <v>0.36768864735685014</v>
      </c>
    </row>
    <row r="51" spans="1:14" s="2" customFormat="1" ht="15">
      <c r="A51" s="346" t="s">
        <v>68</v>
      </c>
      <c r="B51" s="341">
        <v>3.816</v>
      </c>
      <c r="C51" s="261"/>
      <c r="D51" s="306">
        <f t="shared" si="16"/>
        <v>3.816</v>
      </c>
      <c r="E51" s="180">
        <f>B51-C51</f>
        <v>3.816</v>
      </c>
      <c r="F51" s="73">
        <f t="shared" si="11"/>
        <v>100</v>
      </c>
      <c r="G51" s="23">
        <v>3.873</v>
      </c>
      <c r="H51" s="219">
        <f t="shared" si="7"/>
        <v>-0.057000000000000384</v>
      </c>
      <c r="I51" s="150">
        <v>9.5</v>
      </c>
      <c r="J51" s="23">
        <v>11.1</v>
      </c>
      <c r="K51" s="34">
        <f t="shared" si="15"/>
        <v>-1.5999999999999996</v>
      </c>
      <c r="L51" s="72">
        <f t="shared" si="12"/>
        <v>24.89517819706499</v>
      </c>
      <c r="M51" s="73">
        <f t="shared" si="13"/>
        <v>28.659953524399686</v>
      </c>
      <c r="N51" s="37">
        <f t="shared" si="14"/>
        <v>-3.7647753273346964</v>
      </c>
    </row>
    <row r="52" spans="1:14" s="2" customFormat="1" ht="15">
      <c r="A52" s="346" t="s">
        <v>69</v>
      </c>
      <c r="B52" s="341">
        <v>25.531</v>
      </c>
      <c r="C52" s="261">
        <v>0.6</v>
      </c>
      <c r="D52" s="306">
        <f t="shared" si="16"/>
        <v>24.930999999999997</v>
      </c>
      <c r="E52" s="180">
        <v>23.727</v>
      </c>
      <c r="F52" s="73">
        <f t="shared" si="11"/>
        <v>95.17067105210381</v>
      </c>
      <c r="G52" s="23">
        <v>18.427</v>
      </c>
      <c r="H52" s="219">
        <f t="shared" si="7"/>
        <v>5.300000000000001</v>
      </c>
      <c r="I52" s="150">
        <v>59.031</v>
      </c>
      <c r="J52" s="23">
        <v>46.4</v>
      </c>
      <c r="K52" s="34">
        <f t="shared" si="15"/>
        <v>12.631</v>
      </c>
      <c r="L52" s="72">
        <f t="shared" si="12"/>
        <v>24.87925148564926</v>
      </c>
      <c r="M52" s="73">
        <f t="shared" si="13"/>
        <v>25.180441743094374</v>
      </c>
      <c r="N52" s="37">
        <f t="shared" si="14"/>
        <v>-0.3011902574451142</v>
      </c>
    </row>
    <row r="53" spans="1:14" s="2" customFormat="1" ht="15">
      <c r="A53" s="346" t="s">
        <v>95</v>
      </c>
      <c r="B53" s="341">
        <v>223.062</v>
      </c>
      <c r="C53" s="261"/>
      <c r="D53" s="306">
        <f t="shared" si="16"/>
        <v>223.062</v>
      </c>
      <c r="E53" s="180">
        <v>223.1</v>
      </c>
      <c r="F53" s="73">
        <f t="shared" si="11"/>
        <v>100.017035622383</v>
      </c>
      <c r="G53" s="23">
        <v>225.6</v>
      </c>
      <c r="H53" s="219">
        <f t="shared" si="7"/>
        <v>-2.5</v>
      </c>
      <c r="I53" s="150">
        <v>892</v>
      </c>
      <c r="J53" s="23">
        <v>912.1</v>
      </c>
      <c r="K53" s="34">
        <f t="shared" si="15"/>
        <v>-20.100000000000023</v>
      </c>
      <c r="L53" s="72">
        <f t="shared" si="12"/>
        <v>39.98207082025998</v>
      </c>
      <c r="M53" s="73">
        <f t="shared" si="13"/>
        <v>40.429964539007095</v>
      </c>
      <c r="N53" s="37">
        <f>L53-M53</f>
        <v>-0.4478937187471175</v>
      </c>
    </row>
    <row r="54" spans="1:14" s="15" customFormat="1" ht="15.75">
      <c r="A54" s="156" t="s">
        <v>34</v>
      </c>
      <c r="B54" s="340">
        <v>2837.858</v>
      </c>
      <c r="C54" s="241">
        <f>SUM(C55:C68)</f>
        <v>54.230999999999995</v>
      </c>
      <c r="D54" s="193">
        <f>SUM(D55:D68)</f>
        <v>2783.6269999999995</v>
      </c>
      <c r="E54" s="183">
        <f>SUM(E55:E68)</f>
        <v>2720.132</v>
      </c>
      <c r="F54" s="39">
        <f t="shared" si="11"/>
        <v>97.71898318273247</v>
      </c>
      <c r="G54" s="26">
        <v>2747.6</v>
      </c>
      <c r="H54" s="217">
        <f t="shared" si="7"/>
        <v>-27.467999999999847</v>
      </c>
      <c r="I54" s="158">
        <f>SUM(I55:I68)</f>
        <v>6715.115000000001</v>
      </c>
      <c r="J54" s="26">
        <v>5142.397000000001</v>
      </c>
      <c r="K54" s="115">
        <f>SUM(K55:K68)</f>
        <v>1572.7180000000003</v>
      </c>
      <c r="L54" s="42">
        <f t="shared" si="12"/>
        <v>24.68672476188656</v>
      </c>
      <c r="M54" s="39">
        <f t="shared" si="13"/>
        <v>18.715959382734027</v>
      </c>
      <c r="N54" s="115">
        <f t="shared" si="14"/>
        <v>5.970765379152532</v>
      </c>
    </row>
    <row r="55" spans="1:14" s="20" customFormat="1" ht="15">
      <c r="A55" s="153" t="s">
        <v>70</v>
      </c>
      <c r="B55" s="341">
        <v>389.077</v>
      </c>
      <c r="C55" s="261">
        <v>9.5</v>
      </c>
      <c r="D55" s="306">
        <f aca="true" t="shared" si="17" ref="D55:D68">B55-C55</f>
        <v>379.577</v>
      </c>
      <c r="E55" s="184">
        <v>379.6</v>
      </c>
      <c r="F55" s="73">
        <f t="shared" si="11"/>
        <v>100.00605937662188</v>
      </c>
      <c r="G55" s="27">
        <v>380</v>
      </c>
      <c r="H55" s="218">
        <f t="shared" si="7"/>
        <v>-0.39999999999997726</v>
      </c>
      <c r="I55" s="155">
        <v>941.4</v>
      </c>
      <c r="J55" s="27">
        <v>741.9</v>
      </c>
      <c r="K55" s="114">
        <f aca="true" t="shared" si="18" ref="K55:K86">I55-J55</f>
        <v>199.5</v>
      </c>
      <c r="L55" s="72">
        <f t="shared" si="12"/>
        <v>24.799789251844043</v>
      </c>
      <c r="M55" s="73">
        <f t="shared" si="13"/>
        <v>19.523684210526316</v>
      </c>
      <c r="N55" s="114">
        <f t="shared" si="14"/>
        <v>5.276105041317727</v>
      </c>
    </row>
    <row r="56" spans="1:14" s="2" customFormat="1" ht="15">
      <c r="A56" s="153" t="s">
        <v>71</v>
      </c>
      <c r="B56" s="341">
        <v>33.963</v>
      </c>
      <c r="C56" s="261">
        <v>0.15</v>
      </c>
      <c r="D56" s="306">
        <f t="shared" si="17"/>
        <v>33.813</v>
      </c>
      <c r="E56" s="184">
        <v>33.19</v>
      </c>
      <c r="F56" s="73">
        <f t="shared" si="11"/>
        <v>98.15751338242687</v>
      </c>
      <c r="G56" s="27">
        <v>32.61</v>
      </c>
      <c r="H56" s="218">
        <f t="shared" si="7"/>
        <v>0.5799999999999983</v>
      </c>
      <c r="I56" s="155">
        <v>66.766</v>
      </c>
      <c r="J56" s="27">
        <v>59.57</v>
      </c>
      <c r="K56" s="114">
        <f t="shared" si="18"/>
        <v>7.196000000000005</v>
      </c>
      <c r="L56" s="72">
        <f t="shared" si="12"/>
        <v>20.116300090388673</v>
      </c>
      <c r="M56" s="73">
        <f t="shared" si="13"/>
        <v>18.267402637227846</v>
      </c>
      <c r="N56" s="114">
        <f t="shared" si="14"/>
        <v>1.848897453160827</v>
      </c>
    </row>
    <row r="57" spans="1:14" s="2" customFormat="1" ht="15">
      <c r="A57" s="153" t="s">
        <v>72</v>
      </c>
      <c r="B57" s="341">
        <v>153.556</v>
      </c>
      <c r="C57" s="261">
        <v>5.472</v>
      </c>
      <c r="D57" s="306">
        <f t="shared" si="17"/>
        <v>148.084</v>
      </c>
      <c r="E57" s="184">
        <v>148.084</v>
      </c>
      <c r="F57" s="73">
        <f t="shared" si="11"/>
        <v>100</v>
      </c>
      <c r="G57" s="27">
        <v>142.9</v>
      </c>
      <c r="H57" s="218">
        <f t="shared" si="7"/>
        <v>5.1839999999999975</v>
      </c>
      <c r="I57" s="155">
        <v>457.62</v>
      </c>
      <c r="J57" s="27">
        <v>358.7</v>
      </c>
      <c r="K57" s="114">
        <f t="shared" si="18"/>
        <v>98.92000000000002</v>
      </c>
      <c r="L57" s="72">
        <f t="shared" si="12"/>
        <v>30.902730882472113</v>
      </c>
      <c r="M57" s="73">
        <f t="shared" si="13"/>
        <v>25.101469559132255</v>
      </c>
      <c r="N57" s="114">
        <f t="shared" si="14"/>
        <v>5.801261323339858</v>
      </c>
    </row>
    <row r="58" spans="1:14" s="2" customFormat="1" ht="15">
      <c r="A58" s="153" t="s">
        <v>73</v>
      </c>
      <c r="B58" s="341">
        <v>385.647</v>
      </c>
      <c r="C58" s="261"/>
      <c r="D58" s="306">
        <f t="shared" si="17"/>
        <v>385.647</v>
      </c>
      <c r="E58" s="184">
        <v>385.6</v>
      </c>
      <c r="F58" s="73">
        <f t="shared" si="11"/>
        <v>99.98781268880609</v>
      </c>
      <c r="G58" s="27">
        <v>367.3</v>
      </c>
      <c r="H58" s="218">
        <f aca="true" t="shared" si="19" ref="H58:H89">E58-G58</f>
        <v>18.30000000000001</v>
      </c>
      <c r="I58" s="155">
        <v>1461.3</v>
      </c>
      <c r="J58" s="27">
        <v>1043.1</v>
      </c>
      <c r="K58" s="114">
        <f t="shared" si="18"/>
        <v>418.20000000000005</v>
      </c>
      <c r="L58" s="72">
        <f t="shared" si="12"/>
        <v>37.89678423236514</v>
      </c>
      <c r="M58" s="73">
        <f t="shared" si="13"/>
        <v>28.39912877756602</v>
      </c>
      <c r="N58" s="114">
        <f t="shared" si="14"/>
        <v>9.497655454799123</v>
      </c>
    </row>
    <row r="59" spans="1:14" s="2" customFormat="1" ht="15">
      <c r="A59" s="153" t="s">
        <v>74</v>
      </c>
      <c r="B59" s="341">
        <v>147.185</v>
      </c>
      <c r="C59" s="261">
        <v>12</v>
      </c>
      <c r="D59" s="306">
        <f t="shared" si="17"/>
        <v>135.185</v>
      </c>
      <c r="E59" s="184">
        <v>97.363</v>
      </c>
      <c r="F59" s="73">
        <f t="shared" si="11"/>
        <v>72.02204386581352</v>
      </c>
      <c r="G59" s="27">
        <v>121.7</v>
      </c>
      <c r="H59" s="218">
        <f t="shared" si="19"/>
        <v>-24.337000000000003</v>
      </c>
      <c r="I59" s="155">
        <v>202.267</v>
      </c>
      <c r="J59" s="27">
        <v>206.9</v>
      </c>
      <c r="K59" s="114">
        <f t="shared" si="18"/>
        <v>-4.63300000000001</v>
      </c>
      <c r="L59" s="72">
        <f t="shared" si="12"/>
        <v>20.774524203239423</v>
      </c>
      <c r="M59" s="73">
        <f t="shared" si="13"/>
        <v>17.000821692686937</v>
      </c>
      <c r="N59" s="114">
        <f t="shared" si="14"/>
        <v>3.7737025105524857</v>
      </c>
    </row>
    <row r="60" spans="1:14" s="2" customFormat="1" ht="15">
      <c r="A60" s="153" t="s">
        <v>35</v>
      </c>
      <c r="B60" s="341">
        <v>103.966</v>
      </c>
      <c r="C60" s="261">
        <v>9.409</v>
      </c>
      <c r="D60" s="306">
        <f t="shared" si="17"/>
        <v>94.55699999999999</v>
      </c>
      <c r="E60" s="184">
        <v>92.1</v>
      </c>
      <c r="F60" s="73">
        <f t="shared" si="11"/>
        <v>97.40156730860751</v>
      </c>
      <c r="G60" s="27">
        <v>90.5</v>
      </c>
      <c r="H60" s="218">
        <f t="shared" si="19"/>
        <v>1.5999999999999943</v>
      </c>
      <c r="I60" s="155">
        <v>244.5</v>
      </c>
      <c r="J60" s="27">
        <v>209.8</v>
      </c>
      <c r="K60" s="114">
        <f t="shared" si="18"/>
        <v>34.69999999999999</v>
      </c>
      <c r="L60" s="72">
        <f t="shared" si="12"/>
        <v>26.54723127035831</v>
      </c>
      <c r="M60" s="73">
        <f t="shared" si="13"/>
        <v>23.182320441988953</v>
      </c>
      <c r="N60" s="114">
        <f t="shared" si="14"/>
        <v>3.364910828369357</v>
      </c>
    </row>
    <row r="61" spans="1:14" s="2" customFormat="1" ht="15">
      <c r="A61" s="153" t="s">
        <v>94</v>
      </c>
      <c r="B61" s="341">
        <v>71.322</v>
      </c>
      <c r="C61" s="261"/>
      <c r="D61" s="306">
        <f t="shared" si="17"/>
        <v>71.322</v>
      </c>
      <c r="E61" s="184">
        <v>59.88</v>
      </c>
      <c r="F61" s="73">
        <f t="shared" si="11"/>
        <v>83.95726423824345</v>
      </c>
      <c r="G61" s="27">
        <v>60.5</v>
      </c>
      <c r="H61" s="218">
        <f t="shared" si="19"/>
        <v>-0.6199999999999974</v>
      </c>
      <c r="I61" s="155">
        <v>103.69</v>
      </c>
      <c r="J61" s="27">
        <v>84.1</v>
      </c>
      <c r="K61" s="114">
        <f t="shared" si="18"/>
        <v>19.590000000000003</v>
      </c>
      <c r="L61" s="72">
        <f t="shared" si="12"/>
        <v>17.31629926519706</v>
      </c>
      <c r="M61" s="73">
        <f t="shared" si="13"/>
        <v>13.900826446280991</v>
      </c>
      <c r="N61" s="114">
        <f>L61-M61</f>
        <v>3.4154728189160686</v>
      </c>
    </row>
    <row r="62" spans="1:14" s="2" customFormat="1" ht="15">
      <c r="A62" s="153" t="s">
        <v>36</v>
      </c>
      <c r="B62" s="341">
        <v>98.42</v>
      </c>
      <c r="C62" s="261">
        <v>5.1</v>
      </c>
      <c r="D62" s="306">
        <f t="shared" si="17"/>
        <v>93.32000000000001</v>
      </c>
      <c r="E62" s="184">
        <v>90.3</v>
      </c>
      <c r="F62" s="73">
        <f t="shared" si="11"/>
        <v>96.76382340334332</v>
      </c>
      <c r="G62" s="27">
        <v>94.5</v>
      </c>
      <c r="H62" s="218">
        <f t="shared" si="19"/>
        <v>-4.200000000000003</v>
      </c>
      <c r="I62" s="155">
        <v>223</v>
      </c>
      <c r="J62" s="27">
        <v>194.2</v>
      </c>
      <c r="K62" s="114">
        <f t="shared" si="18"/>
        <v>28.80000000000001</v>
      </c>
      <c r="L62" s="72">
        <f t="shared" si="12"/>
        <v>24.69545957918051</v>
      </c>
      <c r="M62" s="73">
        <f t="shared" si="13"/>
        <v>20.55026455026455</v>
      </c>
      <c r="N62" s="114">
        <f t="shared" si="14"/>
        <v>4.1451950289159605</v>
      </c>
    </row>
    <row r="63" spans="1:14" s="2" customFormat="1" ht="15">
      <c r="A63" s="153" t="s">
        <v>75</v>
      </c>
      <c r="B63" s="341">
        <v>139.679</v>
      </c>
      <c r="C63" s="261">
        <v>3.8</v>
      </c>
      <c r="D63" s="306">
        <f t="shared" si="17"/>
        <v>135.879</v>
      </c>
      <c r="E63" s="184">
        <v>134.2</v>
      </c>
      <c r="F63" s="73">
        <f t="shared" si="11"/>
        <v>98.76434180410513</v>
      </c>
      <c r="G63" s="27">
        <v>128.8</v>
      </c>
      <c r="H63" s="218">
        <f t="shared" si="19"/>
        <v>5.399999999999977</v>
      </c>
      <c r="I63" s="155">
        <v>326.8</v>
      </c>
      <c r="J63" s="27">
        <v>246.3</v>
      </c>
      <c r="K63" s="114">
        <f t="shared" si="18"/>
        <v>80.5</v>
      </c>
      <c r="L63" s="72">
        <f t="shared" si="12"/>
        <v>24.351713859910582</v>
      </c>
      <c r="M63" s="73">
        <f t="shared" si="13"/>
        <v>19.122670807453414</v>
      </c>
      <c r="N63" s="114">
        <f t="shared" si="14"/>
        <v>5.229043052457168</v>
      </c>
    </row>
    <row r="64" spans="1:14" s="2" customFormat="1" ht="15">
      <c r="A64" s="153" t="s">
        <v>37</v>
      </c>
      <c r="B64" s="341">
        <v>471.342</v>
      </c>
      <c r="C64" s="261">
        <v>0.5</v>
      </c>
      <c r="D64" s="306">
        <f t="shared" si="17"/>
        <v>470.842</v>
      </c>
      <c r="E64" s="184">
        <v>470.3</v>
      </c>
      <c r="F64" s="73">
        <f t="shared" si="11"/>
        <v>99.88488707464501</v>
      </c>
      <c r="G64" s="27">
        <v>479.6</v>
      </c>
      <c r="H64" s="218">
        <f t="shared" si="19"/>
        <v>-9.300000000000011</v>
      </c>
      <c r="I64" s="155">
        <v>799.1</v>
      </c>
      <c r="J64" s="27">
        <v>526.8</v>
      </c>
      <c r="K64" s="114">
        <f t="shared" si="18"/>
        <v>272.30000000000007</v>
      </c>
      <c r="L64" s="72">
        <f t="shared" si="12"/>
        <v>16.9912821603232</v>
      </c>
      <c r="M64" s="73">
        <f t="shared" si="13"/>
        <v>10.98415346121768</v>
      </c>
      <c r="N64" s="114">
        <f t="shared" si="14"/>
        <v>6.007128699105518</v>
      </c>
    </row>
    <row r="65" spans="1:14" s="2" customFormat="1" ht="15">
      <c r="A65" s="153" t="s">
        <v>38</v>
      </c>
      <c r="B65" s="341">
        <v>105.964</v>
      </c>
      <c r="C65" s="261">
        <v>0.5</v>
      </c>
      <c r="D65" s="306">
        <f t="shared" si="17"/>
        <v>105.464</v>
      </c>
      <c r="E65" s="184">
        <v>105.5</v>
      </c>
      <c r="F65" s="73">
        <f t="shared" si="11"/>
        <v>100.03413487066678</v>
      </c>
      <c r="G65" s="27">
        <v>113.1</v>
      </c>
      <c r="H65" s="218">
        <f t="shared" si="19"/>
        <v>-7.599999999999994</v>
      </c>
      <c r="I65" s="155">
        <v>345</v>
      </c>
      <c r="J65" s="27">
        <v>273.6</v>
      </c>
      <c r="K65" s="114">
        <f t="shared" si="18"/>
        <v>71.39999999999998</v>
      </c>
      <c r="L65" s="72">
        <f t="shared" si="12"/>
        <v>32.70142180094786</v>
      </c>
      <c r="M65" s="73">
        <f t="shared" si="13"/>
        <v>24.190981432360743</v>
      </c>
      <c r="N65" s="114">
        <f t="shared" si="14"/>
        <v>8.510440368587119</v>
      </c>
    </row>
    <row r="66" spans="1:14" s="2" customFormat="1" ht="15">
      <c r="A66" s="346" t="s">
        <v>39</v>
      </c>
      <c r="B66" s="341">
        <v>293.896</v>
      </c>
      <c r="C66" s="261">
        <v>4.9</v>
      </c>
      <c r="D66" s="306">
        <f t="shared" si="17"/>
        <v>288.99600000000004</v>
      </c>
      <c r="E66" s="184">
        <v>283.1</v>
      </c>
      <c r="F66" s="73">
        <f t="shared" si="11"/>
        <v>97.95983335409485</v>
      </c>
      <c r="G66" s="27">
        <v>302.7</v>
      </c>
      <c r="H66" s="218">
        <f t="shared" si="19"/>
        <v>-19.599999999999966</v>
      </c>
      <c r="I66" s="155">
        <v>625.3</v>
      </c>
      <c r="J66" s="27">
        <v>460.1</v>
      </c>
      <c r="K66" s="114">
        <f t="shared" si="18"/>
        <v>165.19999999999993</v>
      </c>
      <c r="L66" s="72">
        <f t="shared" si="12"/>
        <v>22.08760155422112</v>
      </c>
      <c r="M66" s="73">
        <f t="shared" si="13"/>
        <v>15.199867855963001</v>
      </c>
      <c r="N66" s="114">
        <f t="shared" si="14"/>
        <v>6.887733698258119</v>
      </c>
    </row>
    <row r="67" spans="1:14" s="2" customFormat="1" ht="15">
      <c r="A67" s="346" t="s">
        <v>40</v>
      </c>
      <c r="B67" s="341">
        <v>327.926</v>
      </c>
      <c r="C67" s="261">
        <v>2.9</v>
      </c>
      <c r="D67" s="306">
        <f t="shared" si="17"/>
        <v>325.026</v>
      </c>
      <c r="E67" s="180">
        <v>325</v>
      </c>
      <c r="F67" s="73">
        <f t="shared" si="11"/>
        <v>99.9920006399488</v>
      </c>
      <c r="G67" s="23">
        <v>338.4</v>
      </c>
      <c r="H67" s="218">
        <f t="shared" si="19"/>
        <v>-13.399999999999977</v>
      </c>
      <c r="I67" s="150">
        <v>593.6</v>
      </c>
      <c r="J67" s="23">
        <v>509.2</v>
      </c>
      <c r="K67" s="114">
        <f t="shared" si="18"/>
        <v>84.40000000000003</v>
      </c>
      <c r="L67" s="72">
        <f t="shared" si="12"/>
        <v>18.264615384615386</v>
      </c>
      <c r="M67" s="73">
        <f t="shared" si="13"/>
        <v>15.047281323877069</v>
      </c>
      <c r="N67" s="114">
        <f t="shared" si="14"/>
        <v>3.2173340607383167</v>
      </c>
    </row>
    <row r="68" spans="1:14" s="2" customFormat="1" ht="15">
      <c r="A68" s="153" t="s">
        <v>41</v>
      </c>
      <c r="B68" s="341">
        <v>115.915</v>
      </c>
      <c r="C68" s="261"/>
      <c r="D68" s="306">
        <f t="shared" si="17"/>
        <v>115.915</v>
      </c>
      <c r="E68" s="184">
        <v>115.915</v>
      </c>
      <c r="F68" s="73">
        <f t="shared" si="11"/>
        <v>100</v>
      </c>
      <c r="G68" s="27">
        <v>95.29</v>
      </c>
      <c r="H68" s="218">
        <f t="shared" si="19"/>
        <v>20.625</v>
      </c>
      <c r="I68" s="155">
        <v>324.772</v>
      </c>
      <c r="J68" s="27">
        <v>228.127</v>
      </c>
      <c r="K68" s="114">
        <f t="shared" si="18"/>
        <v>96.64499999999998</v>
      </c>
      <c r="L68" s="72">
        <f t="shared" si="12"/>
        <v>28.018116723461155</v>
      </c>
      <c r="M68" s="73">
        <f t="shared" si="13"/>
        <v>23.940287543288903</v>
      </c>
      <c r="N68" s="114">
        <f t="shared" si="14"/>
        <v>4.077829180172252</v>
      </c>
    </row>
    <row r="69" spans="1:14" s="15" customFormat="1" ht="15.75">
      <c r="A69" s="156" t="s">
        <v>76</v>
      </c>
      <c r="B69" s="340">
        <v>708.698</v>
      </c>
      <c r="C69" s="241">
        <f>SUM(C70:C75)-C73-C74</f>
        <v>15.077</v>
      </c>
      <c r="D69" s="193">
        <f>SUM(D70:D75)-D73-D74</f>
        <v>693.6200000000001</v>
      </c>
      <c r="E69" s="183">
        <f>SUM(E70:E75)-E73-E74</f>
        <v>690.481</v>
      </c>
      <c r="F69" s="39">
        <f t="shared" si="11"/>
        <v>99.54744672875636</v>
      </c>
      <c r="G69" s="26">
        <v>712.6</v>
      </c>
      <c r="H69" s="217">
        <f t="shared" si="19"/>
        <v>-22.119000000000028</v>
      </c>
      <c r="I69" s="158">
        <f>SUM(I70:I75)-I73-I74</f>
        <v>1487.02</v>
      </c>
      <c r="J69" s="26">
        <v>1319.5</v>
      </c>
      <c r="K69" s="115">
        <f t="shared" si="18"/>
        <v>167.51999999999998</v>
      </c>
      <c r="L69" s="42">
        <f t="shared" si="12"/>
        <v>21.53600171474668</v>
      </c>
      <c r="M69" s="39">
        <f t="shared" si="13"/>
        <v>18.516699410609036</v>
      </c>
      <c r="N69" s="116">
        <f t="shared" si="14"/>
        <v>3.019302304137643</v>
      </c>
    </row>
    <row r="70" spans="1:14" s="2" customFormat="1" ht="15">
      <c r="A70" s="153" t="s">
        <v>77</v>
      </c>
      <c r="B70" s="341">
        <v>137.184</v>
      </c>
      <c r="C70" s="261">
        <v>0.866</v>
      </c>
      <c r="D70" s="306">
        <f aca="true" t="shared" si="20" ref="D70:D75">B70-C70</f>
        <v>136.31799999999998</v>
      </c>
      <c r="E70" s="184">
        <v>136.318</v>
      </c>
      <c r="F70" s="73">
        <f aca="true" t="shared" si="21" ref="F70:F101">E70/D70*100</f>
        <v>100.00000000000003</v>
      </c>
      <c r="G70" s="27">
        <v>140.5</v>
      </c>
      <c r="H70" s="218">
        <f t="shared" si="19"/>
        <v>-4.181999999999988</v>
      </c>
      <c r="I70" s="155">
        <v>263.2</v>
      </c>
      <c r="J70" s="27">
        <v>227.3</v>
      </c>
      <c r="K70" s="114">
        <f t="shared" si="18"/>
        <v>35.89999999999998</v>
      </c>
      <c r="L70" s="72">
        <f aca="true" t="shared" si="22" ref="L70:L102">IF(E70&gt;0,I70/E70*10,"")</f>
        <v>19.307795008729585</v>
      </c>
      <c r="M70" s="73">
        <f aca="true" t="shared" si="23" ref="M70:M102">IF(G70&gt;0,J70/G70*10,"")</f>
        <v>16.1779359430605</v>
      </c>
      <c r="N70" s="114">
        <f t="shared" si="14"/>
        <v>3.129859065669084</v>
      </c>
    </row>
    <row r="71" spans="1:14" s="2" customFormat="1" ht="15">
      <c r="A71" s="153" t="s">
        <v>42</v>
      </c>
      <c r="B71" s="341">
        <v>137.375</v>
      </c>
      <c r="C71" s="261">
        <v>10.2</v>
      </c>
      <c r="D71" s="306">
        <f t="shared" si="20"/>
        <v>127.175</v>
      </c>
      <c r="E71" s="184">
        <v>124.86</v>
      </c>
      <c r="F71" s="73">
        <f t="shared" si="21"/>
        <v>98.17967367800276</v>
      </c>
      <c r="G71" s="27">
        <v>133.6</v>
      </c>
      <c r="H71" s="218">
        <f t="shared" si="19"/>
        <v>-8.739999999999995</v>
      </c>
      <c r="I71" s="155">
        <v>323.82</v>
      </c>
      <c r="J71" s="27">
        <v>260.3</v>
      </c>
      <c r="K71" s="114">
        <f t="shared" si="18"/>
        <v>63.51999999999998</v>
      </c>
      <c r="L71" s="72">
        <f t="shared" si="22"/>
        <v>25.93464680442095</v>
      </c>
      <c r="M71" s="73">
        <f t="shared" si="23"/>
        <v>19.483532934131738</v>
      </c>
      <c r="N71" s="114">
        <f t="shared" si="14"/>
        <v>6.451113870289213</v>
      </c>
    </row>
    <row r="72" spans="1:14" s="2" customFormat="1" ht="15">
      <c r="A72" s="153" t="s">
        <v>43</v>
      </c>
      <c r="B72" s="341">
        <v>136.814</v>
      </c>
      <c r="C72" s="261">
        <v>1.111</v>
      </c>
      <c r="D72" s="306">
        <f t="shared" si="20"/>
        <v>135.703</v>
      </c>
      <c r="E72" s="184">
        <v>135.703</v>
      </c>
      <c r="F72" s="73">
        <f t="shared" si="21"/>
        <v>100</v>
      </c>
      <c r="G72" s="27">
        <v>139.1</v>
      </c>
      <c r="H72" s="218">
        <f t="shared" si="19"/>
        <v>-3.3969999999999914</v>
      </c>
      <c r="I72" s="155">
        <v>366.7</v>
      </c>
      <c r="J72" s="27">
        <v>404.5</v>
      </c>
      <c r="K72" s="114">
        <f t="shared" si="18"/>
        <v>-37.80000000000001</v>
      </c>
      <c r="L72" s="72">
        <f t="shared" si="22"/>
        <v>27.02224711318099</v>
      </c>
      <c r="M72" s="73">
        <f t="shared" si="23"/>
        <v>29.07979870596693</v>
      </c>
      <c r="N72" s="114">
        <f t="shared" si="14"/>
        <v>-2.0575515927859414</v>
      </c>
    </row>
    <row r="73" spans="1:14" s="2" customFormat="1" ht="15" customHeight="1" hidden="1">
      <c r="A73" s="153" t="s">
        <v>78</v>
      </c>
      <c r="B73" s="341"/>
      <c r="C73" s="261"/>
      <c r="D73" s="306">
        <f t="shared" si="20"/>
        <v>0</v>
      </c>
      <c r="E73" s="184"/>
      <c r="F73" s="73" t="e">
        <f t="shared" si="21"/>
        <v>#DIV/0!</v>
      </c>
      <c r="G73" s="27"/>
      <c r="H73" s="218">
        <f t="shared" si="19"/>
        <v>0</v>
      </c>
      <c r="I73" s="155"/>
      <c r="J73" s="27"/>
      <c r="K73" s="114">
        <f t="shared" si="18"/>
        <v>0</v>
      </c>
      <c r="L73" s="72">
        <f t="shared" si="22"/>
      </c>
      <c r="M73" s="73">
        <f t="shared" si="23"/>
      </c>
      <c r="N73" s="114" t="e">
        <f t="shared" si="14"/>
        <v>#VALUE!</v>
      </c>
    </row>
    <row r="74" spans="1:14" s="2" customFormat="1" ht="15" customHeight="1" hidden="1">
      <c r="A74" s="153" t="s">
        <v>79</v>
      </c>
      <c r="B74" s="341"/>
      <c r="C74" s="261"/>
      <c r="D74" s="306">
        <f t="shared" si="20"/>
        <v>0</v>
      </c>
      <c r="E74" s="184"/>
      <c r="F74" s="73" t="e">
        <f t="shared" si="21"/>
        <v>#DIV/0!</v>
      </c>
      <c r="G74" s="27"/>
      <c r="H74" s="218">
        <f t="shared" si="19"/>
        <v>0</v>
      </c>
      <c r="I74" s="155"/>
      <c r="J74" s="27"/>
      <c r="K74" s="114">
        <f t="shared" si="18"/>
        <v>0</v>
      </c>
      <c r="L74" s="72">
        <f t="shared" si="22"/>
      </c>
      <c r="M74" s="73">
        <f t="shared" si="23"/>
      </c>
      <c r="N74" s="114" t="e">
        <f t="shared" si="14"/>
        <v>#VALUE!</v>
      </c>
    </row>
    <row r="75" spans="1:14" s="2" customFormat="1" ht="15">
      <c r="A75" s="153" t="s">
        <v>44</v>
      </c>
      <c r="B75" s="341">
        <v>297.324</v>
      </c>
      <c r="C75" s="261">
        <v>2.9</v>
      </c>
      <c r="D75" s="306">
        <f t="shared" si="20"/>
        <v>294.42400000000004</v>
      </c>
      <c r="E75" s="184">
        <v>293.6</v>
      </c>
      <c r="F75" s="73">
        <f t="shared" si="21"/>
        <v>99.72013151101812</v>
      </c>
      <c r="G75" s="27">
        <v>299.4</v>
      </c>
      <c r="H75" s="218">
        <f t="shared" si="19"/>
        <v>-5.7999999999999545</v>
      </c>
      <c r="I75" s="155">
        <v>533.3</v>
      </c>
      <c r="J75" s="27">
        <v>427.4</v>
      </c>
      <c r="K75" s="114">
        <f t="shared" si="18"/>
        <v>105.89999999999998</v>
      </c>
      <c r="L75" s="72">
        <f t="shared" si="22"/>
        <v>18.1641689373297</v>
      </c>
      <c r="M75" s="73">
        <f t="shared" si="23"/>
        <v>14.275217100868405</v>
      </c>
      <c r="N75" s="114">
        <f t="shared" si="14"/>
        <v>3.8889518364612936</v>
      </c>
    </row>
    <row r="76" spans="1:14" s="15" customFormat="1" ht="15.75">
      <c r="A76" s="156" t="s">
        <v>45</v>
      </c>
      <c r="B76" s="340">
        <v>1172.755</v>
      </c>
      <c r="C76" s="241">
        <f>SUM(C77:C92)-C83-C84-C92</f>
        <v>9.62</v>
      </c>
      <c r="D76" s="193">
        <f>SUM(D77:D92)-D83-D84-D92</f>
        <v>1163.1349999999998</v>
      </c>
      <c r="E76" s="183">
        <f>SUM(E77:E92)-E83-E84-E92</f>
        <v>1139.866</v>
      </c>
      <c r="F76" s="39">
        <f t="shared" si="21"/>
        <v>97.9994583603795</v>
      </c>
      <c r="G76" s="26">
        <v>1107.889</v>
      </c>
      <c r="H76" s="217">
        <f t="shared" si="19"/>
        <v>31.97700000000009</v>
      </c>
      <c r="I76" s="158">
        <f>SUM(I77:I92)-I83-I84-I92</f>
        <v>2244.819</v>
      </c>
      <c r="J76" s="26">
        <v>2179.3</v>
      </c>
      <c r="K76" s="115">
        <f t="shared" si="18"/>
        <v>65.51899999999978</v>
      </c>
      <c r="L76" s="42">
        <f t="shared" si="22"/>
        <v>19.69370961148065</v>
      </c>
      <c r="M76" s="39">
        <f t="shared" si="23"/>
        <v>19.670743188171382</v>
      </c>
      <c r="N76" s="116">
        <f t="shared" si="14"/>
        <v>0.022966423309267014</v>
      </c>
    </row>
    <row r="77" spans="1:14" s="2" customFormat="1" ht="15">
      <c r="A77" s="153" t="s">
        <v>80</v>
      </c>
      <c r="B77" s="341">
        <v>0.236</v>
      </c>
      <c r="C77" s="261"/>
      <c r="D77" s="306">
        <f aca="true" t="shared" si="24" ref="D77:D92">B77-C77</f>
        <v>0.236</v>
      </c>
      <c r="E77" s="184">
        <v>0.236</v>
      </c>
      <c r="F77" s="73">
        <f t="shared" si="21"/>
        <v>100</v>
      </c>
      <c r="G77" s="27">
        <v>0.29</v>
      </c>
      <c r="H77" s="218">
        <f t="shared" si="19"/>
        <v>-0.05399999999999999</v>
      </c>
      <c r="I77" s="155">
        <v>0.219</v>
      </c>
      <c r="J77" s="27">
        <v>0.22</v>
      </c>
      <c r="K77" s="114">
        <f t="shared" si="18"/>
        <v>-0.0010000000000000009</v>
      </c>
      <c r="L77" s="72">
        <f t="shared" si="22"/>
        <v>9.279661016949154</v>
      </c>
      <c r="M77" s="73">
        <f t="shared" si="23"/>
        <v>7.586206896551725</v>
      </c>
      <c r="N77" s="114">
        <f t="shared" si="14"/>
        <v>1.693454120397429</v>
      </c>
    </row>
    <row r="78" spans="1:14" s="2" customFormat="1" ht="15">
      <c r="A78" s="153" t="s">
        <v>81</v>
      </c>
      <c r="B78" s="341">
        <v>7.405</v>
      </c>
      <c r="C78" s="261">
        <v>3.3</v>
      </c>
      <c r="D78" s="306">
        <f t="shared" si="24"/>
        <v>4.105</v>
      </c>
      <c r="E78" s="184">
        <v>3.4</v>
      </c>
      <c r="F78" s="73">
        <f t="shared" si="21"/>
        <v>82.8258221680877</v>
      </c>
      <c r="G78" s="27">
        <v>0.738</v>
      </c>
      <c r="H78" s="218">
        <f t="shared" si="19"/>
        <v>2.662</v>
      </c>
      <c r="I78" s="155">
        <v>3.3</v>
      </c>
      <c r="J78" s="27">
        <v>0.98</v>
      </c>
      <c r="K78" s="114">
        <f t="shared" si="18"/>
        <v>2.32</v>
      </c>
      <c r="L78" s="72">
        <f t="shared" si="22"/>
        <v>9.705882352941176</v>
      </c>
      <c r="M78" s="73">
        <f t="shared" si="23"/>
        <v>13.279132791327912</v>
      </c>
      <c r="N78" s="114">
        <f t="shared" si="14"/>
        <v>-3.5732504383867365</v>
      </c>
    </row>
    <row r="79" spans="1:14" s="2" customFormat="1" ht="15">
      <c r="A79" s="153" t="s">
        <v>82</v>
      </c>
      <c r="B79" s="341">
        <v>0.565</v>
      </c>
      <c r="C79" s="261"/>
      <c r="D79" s="306">
        <f t="shared" si="24"/>
        <v>0.565</v>
      </c>
      <c r="E79" s="184">
        <v>0.2</v>
      </c>
      <c r="F79" s="73">
        <f t="shared" si="21"/>
        <v>35.39823008849558</v>
      </c>
      <c r="G79" s="27"/>
      <c r="H79" s="218">
        <f t="shared" si="19"/>
        <v>0.2</v>
      </c>
      <c r="I79" s="155">
        <v>0.18</v>
      </c>
      <c r="J79" s="27"/>
      <c r="K79" s="114">
        <f t="shared" si="18"/>
        <v>0.18</v>
      </c>
      <c r="L79" s="72">
        <f t="shared" si="22"/>
        <v>9</v>
      </c>
      <c r="M79" s="73"/>
      <c r="N79" s="114">
        <f t="shared" si="14"/>
        <v>9</v>
      </c>
    </row>
    <row r="80" spans="1:14" s="2" customFormat="1" ht="15">
      <c r="A80" s="153" t="s">
        <v>83</v>
      </c>
      <c r="B80" s="341">
        <v>12.838</v>
      </c>
      <c r="C80" s="261"/>
      <c r="D80" s="306">
        <f t="shared" si="24"/>
        <v>12.838</v>
      </c>
      <c r="E80" s="184">
        <v>8.6</v>
      </c>
      <c r="F80" s="73">
        <f t="shared" si="21"/>
        <v>66.98862751207353</v>
      </c>
      <c r="G80" s="27">
        <v>8.5</v>
      </c>
      <c r="H80" s="218">
        <f t="shared" si="19"/>
        <v>0.09999999999999964</v>
      </c>
      <c r="I80" s="155">
        <v>14.4</v>
      </c>
      <c r="J80" s="27">
        <v>12.2</v>
      </c>
      <c r="K80" s="114">
        <f t="shared" si="18"/>
        <v>2.200000000000001</v>
      </c>
      <c r="L80" s="72">
        <f t="shared" si="22"/>
        <v>16.74418604651163</v>
      </c>
      <c r="M80" s="73">
        <f t="shared" si="23"/>
        <v>14.352941176470589</v>
      </c>
      <c r="N80" s="114">
        <f t="shared" si="14"/>
        <v>2.3912448700410405</v>
      </c>
    </row>
    <row r="81" spans="1:14" s="2" customFormat="1" ht="15">
      <c r="A81" s="153" t="s">
        <v>46</v>
      </c>
      <c r="B81" s="341">
        <v>278.774</v>
      </c>
      <c r="C81" s="261">
        <v>3.1</v>
      </c>
      <c r="D81" s="306">
        <f t="shared" si="24"/>
        <v>275.674</v>
      </c>
      <c r="E81" s="184">
        <v>271.1</v>
      </c>
      <c r="F81" s="73">
        <f t="shared" si="21"/>
        <v>98.34079383619785</v>
      </c>
      <c r="G81" s="27">
        <v>257.4</v>
      </c>
      <c r="H81" s="218">
        <f t="shared" si="19"/>
        <v>13.700000000000045</v>
      </c>
      <c r="I81" s="155">
        <v>428.7</v>
      </c>
      <c r="J81" s="27">
        <v>445.4</v>
      </c>
      <c r="K81" s="114">
        <f t="shared" si="18"/>
        <v>-16.69999999999999</v>
      </c>
      <c r="L81" s="72">
        <f t="shared" si="22"/>
        <v>15.813353006270747</v>
      </c>
      <c r="M81" s="73">
        <f t="shared" si="23"/>
        <v>17.303807303807304</v>
      </c>
      <c r="N81" s="114">
        <f t="shared" si="14"/>
        <v>-1.490454297536557</v>
      </c>
    </row>
    <row r="82" spans="1:14" s="2" customFormat="1" ht="15">
      <c r="A82" s="153" t="s">
        <v>47</v>
      </c>
      <c r="B82" s="341">
        <v>147.871</v>
      </c>
      <c r="C82" s="261">
        <v>2.05</v>
      </c>
      <c r="D82" s="306">
        <f t="shared" si="24"/>
        <v>145.821</v>
      </c>
      <c r="E82" s="184">
        <v>135.09</v>
      </c>
      <c r="F82" s="73">
        <f t="shared" si="21"/>
        <v>92.64097763696587</v>
      </c>
      <c r="G82" s="27">
        <v>139.2</v>
      </c>
      <c r="H82" s="218">
        <f t="shared" si="19"/>
        <v>-4.109999999999985</v>
      </c>
      <c r="I82" s="155">
        <v>384.82</v>
      </c>
      <c r="J82" s="27">
        <v>416.1</v>
      </c>
      <c r="K82" s="114">
        <f t="shared" si="18"/>
        <v>-31.28000000000003</v>
      </c>
      <c r="L82" s="72">
        <f t="shared" si="22"/>
        <v>28.486194388925902</v>
      </c>
      <c r="M82" s="73">
        <f t="shared" si="23"/>
        <v>29.89224137931035</v>
      </c>
      <c r="N82" s="114">
        <f t="shared" si="14"/>
        <v>-1.4060469903844464</v>
      </c>
    </row>
    <row r="83" spans="1:14" s="2" customFormat="1" ht="15" customHeight="1" hidden="1">
      <c r="A83" s="153" t="s">
        <v>84</v>
      </c>
      <c r="B83" s="341"/>
      <c r="C83" s="261"/>
      <c r="D83" s="306">
        <f t="shared" si="24"/>
        <v>0</v>
      </c>
      <c r="E83" s="184"/>
      <c r="F83" s="73" t="e">
        <f t="shared" si="21"/>
        <v>#DIV/0!</v>
      </c>
      <c r="G83" s="27"/>
      <c r="H83" s="218">
        <f t="shared" si="19"/>
        <v>0</v>
      </c>
      <c r="I83" s="155"/>
      <c r="J83" s="27"/>
      <c r="K83" s="114">
        <f t="shared" si="18"/>
        <v>0</v>
      </c>
      <c r="L83" s="72">
        <f t="shared" si="22"/>
      </c>
      <c r="M83" s="73">
        <f t="shared" si="23"/>
      </c>
      <c r="N83" s="114" t="e">
        <f t="shared" si="14"/>
        <v>#VALUE!</v>
      </c>
    </row>
    <row r="84" spans="1:14" s="2" customFormat="1" ht="15" customHeight="1" hidden="1">
      <c r="A84" s="153" t="s">
        <v>85</v>
      </c>
      <c r="B84" s="341"/>
      <c r="C84" s="261"/>
      <c r="D84" s="306">
        <f t="shared" si="24"/>
        <v>0</v>
      </c>
      <c r="E84" s="184"/>
      <c r="F84" s="73" t="e">
        <f t="shared" si="21"/>
        <v>#DIV/0!</v>
      </c>
      <c r="G84" s="27"/>
      <c r="H84" s="218">
        <f t="shared" si="19"/>
        <v>0</v>
      </c>
      <c r="I84" s="155"/>
      <c r="J84" s="27"/>
      <c r="K84" s="114">
        <f t="shared" si="18"/>
        <v>0</v>
      </c>
      <c r="L84" s="72">
        <f t="shared" si="22"/>
      </c>
      <c r="M84" s="73">
        <f t="shared" si="23"/>
      </c>
      <c r="N84" s="114" t="e">
        <f t="shared" si="14"/>
        <v>#VALUE!</v>
      </c>
    </row>
    <row r="85" spans="1:14" s="2" customFormat="1" ht="15">
      <c r="A85" s="153" t="s">
        <v>48</v>
      </c>
      <c r="B85" s="341">
        <v>87.721</v>
      </c>
      <c r="C85" s="261"/>
      <c r="D85" s="306">
        <f t="shared" si="24"/>
        <v>87.721</v>
      </c>
      <c r="E85" s="184">
        <v>86.3</v>
      </c>
      <c r="F85" s="73">
        <f t="shared" si="21"/>
        <v>98.38009142622633</v>
      </c>
      <c r="G85" s="27">
        <v>84.2</v>
      </c>
      <c r="H85" s="218">
        <f t="shared" si="19"/>
        <v>2.0999999999999943</v>
      </c>
      <c r="I85" s="155">
        <v>184.8</v>
      </c>
      <c r="J85" s="27">
        <v>162.5</v>
      </c>
      <c r="K85" s="114">
        <f t="shared" si="18"/>
        <v>22.30000000000001</v>
      </c>
      <c r="L85" s="72">
        <f t="shared" si="22"/>
        <v>21.413673232908458</v>
      </c>
      <c r="M85" s="73">
        <f t="shared" si="23"/>
        <v>19.299287410926365</v>
      </c>
      <c r="N85" s="114">
        <f t="shared" si="14"/>
        <v>2.1143858219820935</v>
      </c>
    </row>
    <row r="86" spans="1:14" s="2" customFormat="1" ht="15" customHeight="1" hidden="1">
      <c r="A86" s="153" t="s">
        <v>86</v>
      </c>
      <c r="B86" s="341"/>
      <c r="C86" s="261"/>
      <c r="D86" s="306">
        <f t="shared" si="24"/>
        <v>0</v>
      </c>
      <c r="E86" s="184"/>
      <c r="F86" s="73" t="e">
        <f t="shared" si="21"/>
        <v>#DIV/0!</v>
      </c>
      <c r="G86" s="27"/>
      <c r="H86" s="218">
        <f t="shared" si="19"/>
        <v>0</v>
      </c>
      <c r="I86" s="155"/>
      <c r="J86" s="27"/>
      <c r="K86" s="114">
        <f t="shared" si="18"/>
        <v>0</v>
      </c>
      <c r="L86" s="72">
        <f t="shared" si="22"/>
      </c>
      <c r="M86" s="73">
        <f t="shared" si="23"/>
      </c>
      <c r="N86" s="114" t="e">
        <f t="shared" si="14"/>
        <v>#VALUE!</v>
      </c>
    </row>
    <row r="87" spans="1:14" s="2" customFormat="1" ht="15">
      <c r="A87" s="153" t="s">
        <v>49</v>
      </c>
      <c r="B87" s="341">
        <v>109.483</v>
      </c>
      <c r="C87" s="261">
        <v>0.5</v>
      </c>
      <c r="D87" s="306">
        <f t="shared" si="24"/>
        <v>108.983</v>
      </c>
      <c r="E87" s="184">
        <v>108.1</v>
      </c>
      <c r="F87" s="73">
        <f t="shared" si="21"/>
        <v>99.18978189258874</v>
      </c>
      <c r="G87" s="27">
        <v>119.4</v>
      </c>
      <c r="H87" s="218">
        <f t="shared" si="19"/>
        <v>-11.300000000000011</v>
      </c>
      <c r="I87" s="155">
        <v>229.3</v>
      </c>
      <c r="J87" s="27">
        <v>207.7</v>
      </c>
      <c r="K87" s="114">
        <f aca="true" t="shared" si="25" ref="K87:K103">I87-J87</f>
        <v>21.600000000000023</v>
      </c>
      <c r="L87" s="72">
        <f t="shared" si="22"/>
        <v>21.211840888066607</v>
      </c>
      <c r="M87" s="73">
        <f t="shared" si="23"/>
        <v>17.395309882747068</v>
      </c>
      <c r="N87" s="114">
        <f t="shared" si="14"/>
        <v>3.81653100531954</v>
      </c>
    </row>
    <row r="88" spans="1:14" s="2" customFormat="1" ht="15">
      <c r="A88" s="153" t="s">
        <v>50</v>
      </c>
      <c r="B88" s="341">
        <v>185.676</v>
      </c>
      <c r="C88" s="261"/>
      <c r="D88" s="306">
        <f t="shared" si="24"/>
        <v>185.676</v>
      </c>
      <c r="E88" s="184">
        <v>185.5</v>
      </c>
      <c r="F88" s="73">
        <f t="shared" si="21"/>
        <v>99.90521122816088</v>
      </c>
      <c r="G88" s="27">
        <v>175.6</v>
      </c>
      <c r="H88" s="218">
        <f t="shared" si="19"/>
        <v>9.900000000000006</v>
      </c>
      <c r="I88" s="155">
        <v>393.8</v>
      </c>
      <c r="J88" s="27">
        <v>351.7</v>
      </c>
      <c r="K88" s="114">
        <f t="shared" si="25"/>
        <v>42.10000000000002</v>
      </c>
      <c r="L88" s="72">
        <f t="shared" si="22"/>
        <v>21.22911051212938</v>
      </c>
      <c r="M88" s="73">
        <f t="shared" si="23"/>
        <v>20.028473804100226</v>
      </c>
      <c r="N88" s="114">
        <f t="shared" si="14"/>
        <v>1.2006367080291547</v>
      </c>
    </row>
    <row r="89" spans="1:14" s="2" customFormat="1" ht="15">
      <c r="A89" s="153" t="s">
        <v>51</v>
      </c>
      <c r="B89" s="341">
        <v>325.576</v>
      </c>
      <c r="C89" s="261"/>
      <c r="D89" s="306">
        <f t="shared" si="24"/>
        <v>325.576</v>
      </c>
      <c r="E89" s="184">
        <v>325.6</v>
      </c>
      <c r="F89" s="73">
        <f t="shared" si="21"/>
        <v>100.00737155072856</v>
      </c>
      <c r="G89" s="27">
        <v>309.861</v>
      </c>
      <c r="H89" s="218">
        <f t="shared" si="19"/>
        <v>15.739000000000033</v>
      </c>
      <c r="I89" s="155">
        <v>573.5</v>
      </c>
      <c r="J89" s="27">
        <v>560.6</v>
      </c>
      <c r="K89" s="114">
        <f t="shared" si="25"/>
        <v>12.899999999999977</v>
      </c>
      <c r="L89" s="72">
        <f t="shared" si="22"/>
        <v>17.613636363636363</v>
      </c>
      <c r="M89" s="73">
        <f t="shared" si="23"/>
        <v>18.091983179554706</v>
      </c>
      <c r="N89" s="114">
        <f t="shared" si="14"/>
        <v>-0.4783468159183428</v>
      </c>
    </row>
    <row r="90" spans="1:14" s="2" customFormat="1" ht="15">
      <c r="A90" s="346" t="s">
        <v>52</v>
      </c>
      <c r="B90" s="341">
        <v>10.84</v>
      </c>
      <c r="C90" s="261"/>
      <c r="D90" s="306">
        <f t="shared" si="24"/>
        <v>10.84</v>
      </c>
      <c r="E90" s="184">
        <v>10.84</v>
      </c>
      <c r="F90" s="73">
        <f t="shared" si="21"/>
        <v>100</v>
      </c>
      <c r="G90" s="27">
        <v>10</v>
      </c>
      <c r="H90" s="218">
        <f aca="true" t="shared" si="26" ref="H90:H103">E90-G90</f>
        <v>0.8399999999999999</v>
      </c>
      <c r="I90" s="155">
        <v>25.8</v>
      </c>
      <c r="J90" s="27">
        <v>18.4</v>
      </c>
      <c r="K90" s="114">
        <f t="shared" si="25"/>
        <v>7.400000000000002</v>
      </c>
      <c r="L90" s="72">
        <f t="shared" si="22"/>
        <v>23.800738007380073</v>
      </c>
      <c r="M90" s="73">
        <f t="shared" si="23"/>
        <v>18.4</v>
      </c>
      <c r="N90" s="114">
        <f t="shared" si="14"/>
        <v>5.400738007380074</v>
      </c>
    </row>
    <row r="91" spans="1:14" s="2" customFormat="1" ht="15">
      <c r="A91" s="153" t="s">
        <v>97</v>
      </c>
      <c r="B91" s="341">
        <v>5.77</v>
      </c>
      <c r="C91" s="261">
        <v>0.67</v>
      </c>
      <c r="D91" s="306">
        <f t="shared" si="24"/>
        <v>5.1</v>
      </c>
      <c r="E91" s="184">
        <v>4.9</v>
      </c>
      <c r="F91" s="73">
        <f t="shared" si="21"/>
        <v>96.07843137254903</v>
      </c>
      <c r="G91" s="27">
        <v>2.7</v>
      </c>
      <c r="H91" s="218">
        <f t="shared" si="26"/>
        <v>2.2</v>
      </c>
      <c r="I91" s="155">
        <v>6</v>
      </c>
      <c r="J91" s="27">
        <v>3.5</v>
      </c>
      <c r="K91" s="114">
        <f t="shared" si="25"/>
        <v>2.5</v>
      </c>
      <c r="L91" s="72">
        <f t="shared" si="22"/>
        <v>12.244897959183671</v>
      </c>
      <c r="M91" s="73">
        <f t="shared" si="23"/>
        <v>12.962962962962962</v>
      </c>
      <c r="N91" s="114">
        <f t="shared" si="14"/>
        <v>-0.7180650037792908</v>
      </c>
    </row>
    <row r="92" spans="1:14" s="2" customFormat="1" ht="15" customHeight="1" hidden="1">
      <c r="A92" s="153" t="s">
        <v>87</v>
      </c>
      <c r="B92" s="341"/>
      <c r="C92" s="261"/>
      <c r="D92" s="306">
        <f t="shared" si="24"/>
        <v>0</v>
      </c>
      <c r="E92" s="184"/>
      <c r="F92" s="73" t="e">
        <f t="shared" si="21"/>
        <v>#DIV/0!</v>
      </c>
      <c r="G92" s="27"/>
      <c r="H92" s="218">
        <f t="shared" si="26"/>
        <v>0</v>
      </c>
      <c r="I92" s="155"/>
      <c r="J92" s="27"/>
      <c r="K92" s="114">
        <f t="shared" si="25"/>
        <v>0</v>
      </c>
      <c r="L92" s="72">
        <f t="shared" si="22"/>
      </c>
      <c r="M92" s="73">
        <f t="shared" si="23"/>
      </c>
      <c r="N92" s="114" t="e">
        <f t="shared" si="14"/>
        <v>#VALUE!</v>
      </c>
    </row>
    <row r="93" spans="1:14" s="15" customFormat="1" ht="15.75">
      <c r="A93" s="156" t="s">
        <v>53</v>
      </c>
      <c r="B93" s="340">
        <v>44.807</v>
      </c>
      <c r="C93" s="260">
        <v>0.277000000000003</v>
      </c>
      <c r="D93" s="193">
        <f>SUM(D94:D103)-D99</f>
        <v>44.53099999999999</v>
      </c>
      <c r="E93" s="183">
        <f>SUM(E94:E103)-E99</f>
        <v>41.080999999999996</v>
      </c>
      <c r="F93" s="39">
        <f t="shared" si="21"/>
        <v>92.25258808470504</v>
      </c>
      <c r="G93" s="26">
        <v>37.376</v>
      </c>
      <c r="H93" s="217">
        <f t="shared" si="26"/>
        <v>3.7049999999999983</v>
      </c>
      <c r="I93" s="158">
        <f>SUM(I94:I103)-I99</f>
        <v>79.461</v>
      </c>
      <c r="J93" s="26">
        <v>74.56400000000001</v>
      </c>
      <c r="K93" s="115">
        <f t="shared" si="25"/>
        <v>4.896999999999991</v>
      </c>
      <c r="L93" s="42">
        <f t="shared" si="22"/>
        <v>19.34251843918113</v>
      </c>
      <c r="M93" s="39">
        <f t="shared" si="23"/>
        <v>19.949700342465757</v>
      </c>
      <c r="N93" s="115">
        <f t="shared" si="14"/>
        <v>-0.6071819032846264</v>
      </c>
    </row>
    <row r="94" spans="1:14" s="2" customFormat="1" ht="15" hidden="1">
      <c r="A94" s="153" t="s">
        <v>88</v>
      </c>
      <c r="B94" s="341">
        <v>3.367</v>
      </c>
      <c r="C94" s="261"/>
      <c r="D94" s="306">
        <f aca="true" t="shared" si="27" ref="D94:D102">B94-C94</f>
        <v>3.367</v>
      </c>
      <c r="E94" s="184"/>
      <c r="F94" s="73">
        <f t="shared" si="21"/>
        <v>0</v>
      </c>
      <c r="G94" s="27">
        <v>2.559</v>
      </c>
      <c r="H94" s="218">
        <f t="shared" si="26"/>
        <v>-2.559</v>
      </c>
      <c r="I94" s="155"/>
      <c r="J94" s="27">
        <v>3.243</v>
      </c>
      <c r="K94" s="114">
        <f t="shared" si="25"/>
        <v>-3.243</v>
      </c>
      <c r="L94" s="72">
        <f t="shared" si="22"/>
      </c>
      <c r="M94" s="73">
        <f t="shared" si="23"/>
        <v>12.672919109026964</v>
      </c>
      <c r="N94" s="114" t="e">
        <f t="shared" si="14"/>
        <v>#VALUE!</v>
      </c>
    </row>
    <row r="95" spans="1:14" s="2" customFormat="1" ht="15">
      <c r="A95" s="153" t="s">
        <v>54</v>
      </c>
      <c r="B95" s="341">
        <v>4.589</v>
      </c>
      <c r="C95" s="261">
        <v>0.01</v>
      </c>
      <c r="D95" s="306">
        <f t="shared" si="27"/>
        <v>4.579000000000001</v>
      </c>
      <c r="E95" s="184">
        <f>B95-C95</f>
        <v>4.579000000000001</v>
      </c>
      <c r="F95" s="73">
        <f t="shared" si="21"/>
        <v>100</v>
      </c>
      <c r="G95" s="27">
        <v>4.026</v>
      </c>
      <c r="H95" s="218">
        <f t="shared" si="26"/>
        <v>0.5530000000000008</v>
      </c>
      <c r="I95" s="155">
        <v>9.614</v>
      </c>
      <c r="J95" s="27">
        <v>6.866</v>
      </c>
      <c r="K95" s="114">
        <f t="shared" si="25"/>
        <v>2.748000000000001</v>
      </c>
      <c r="L95" s="72">
        <f t="shared" si="22"/>
        <v>20.99585062240664</v>
      </c>
      <c r="M95" s="73">
        <f t="shared" si="23"/>
        <v>17.054148037754594</v>
      </c>
      <c r="N95" s="114">
        <f t="shared" si="14"/>
        <v>3.9417025846520453</v>
      </c>
    </row>
    <row r="96" spans="1:14" s="2" customFormat="1" ht="15">
      <c r="A96" s="153" t="s">
        <v>55</v>
      </c>
      <c r="B96" s="341">
        <v>0.616</v>
      </c>
      <c r="C96" s="261"/>
      <c r="D96" s="306">
        <f t="shared" si="27"/>
        <v>0.616</v>
      </c>
      <c r="E96" s="184">
        <v>0.616</v>
      </c>
      <c r="F96" s="73">
        <f t="shared" si="21"/>
        <v>100</v>
      </c>
      <c r="G96" s="27">
        <v>0.901</v>
      </c>
      <c r="H96" s="218">
        <f t="shared" si="26"/>
        <v>-0.28500000000000003</v>
      </c>
      <c r="I96" s="155">
        <v>1.208</v>
      </c>
      <c r="J96" s="27">
        <v>1.285</v>
      </c>
      <c r="K96" s="114">
        <f t="shared" si="25"/>
        <v>-0.07699999999999996</v>
      </c>
      <c r="L96" s="72">
        <f t="shared" si="22"/>
        <v>19.61038961038961</v>
      </c>
      <c r="M96" s="73">
        <f t="shared" si="23"/>
        <v>14.261931187569365</v>
      </c>
      <c r="N96" s="114">
        <f t="shared" si="14"/>
        <v>5.348458422820245</v>
      </c>
    </row>
    <row r="97" spans="1:14" s="2" customFormat="1" ht="15">
      <c r="A97" s="153" t="s">
        <v>56</v>
      </c>
      <c r="B97" s="341">
        <v>35.067</v>
      </c>
      <c r="C97" s="261">
        <v>0.267000000000003</v>
      </c>
      <c r="D97" s="306">
        <f t="shared" si="27"/>
        <v>34.8</v>
      </c>
      <c r="E97" s="184">
        <v>34.8</v>
      </c>
      <c r="F97" s="73">
        <f t="shared" si="21"/>
        <v>100</v>
      </c>
      <c r="G97" s="27">
        <v>28.7</v>
      </c>
      <c r="H97" s="218">
        <f t="shared" si="26"/>
        <v>6.099999999999998</v>
      </c>
      <c r="I97" s="155">
        <v>67</v>
      </c>
      <c r="J97" s="27">
        <v>61.8</v>
      </c>
      <c r="K97" s="114">
        <f t="shared" si="25"/>
        <v>5.200000000000003</v>
      </c>
      <c r="L97" s="72">
        <f t="shared" si="22"/>
        <v>19.252873563218394</v>
      </c>
      <c r="M97" s="73">
        <f t="shared" si="23"/>
        <v>21.533101045296167</v>
      </c>
      <c r="N97" s="114">
        <f t="shared" si="14"/>
        <v>-2.2802274820777733</v>
      </c>
    </row>
    <row r="98" spans="1:14" s="2" customFormat="1" ht="15" hidden="1">
      <c r="A98" s="153" t="s">
        <v>57</v>
      </c>
      <c r="B98" s="341">
        <v>0.083</v>
      </c>
      <c r="C98" s="261"/>
      <c r="D98" s="306">
        <f t="shared" si="27"/>
        <v>0.083</v>
      </c>
      <c r="E98" s="184"/>
      <c r="F98" s="73">
        <f t="shared" si="21"/>
        <v>0</v>
      </c>
      <c r="G98" s="27"/>
      <c r="H98" s="218">
        <f t="shared" si="26"/>
        <v>0</v>
      </c>
      <c r="I98" s="155"/>
      <c r="J98" s="27"/>
      <c r="K98" s="114">
        <f t="shared" si="25"/>
        <v>0</v>
      </c>
      <c r="L98" s="72">
        <f t="shared" si="22"/>
      </c>
      <c r="M98" s="73">
        <f t="shared" si="23"/>
      </c>
      <c r="N98" s="114" t="e">
        <f t="shared" si="14"/>
        <v>#VALUE!</v>
      </c>
    </row>
    <row r="99" spans="1:14" s="2" customFormat="1" ht="15" hidden="1">
      <c r="A99" s="153" t="s">
        <v>89</v>
      </c>
      <c r="B99" s="341"/>
      <c r="C99" s="261"/>
      <c r="D99" s="306">
        <f t="shared" si="27"/>
        <v>0</v>
      </c>
      <c r="E99" s="184"/>
      <c r="F99" s="73" t="e">
        <f t="shared" si="21"/>
        <v>#DIV/0!</v>
      </c>
      <c r="G99" s="27"/>
      <c r="H99" s="218">
        <f t="shared" si="26"/>
        <v>0</v>
      </c>
      <c r="I99" s="155"/>
      <c r="J99" s="27"/>
      <c r="K99" s="114">
        <f t="shared" si="25"/>
        <v>0</v>
      </c>
      <c r="L99" s="72">
        <f t="shared" si="22"/>
      </c>
      <c r="M99" s="73">
        <f t="shared" si="23"/>
      </c>
      <c r="N99" s="114" t="e">
        <f t="shared" si="14"/>
        <v>#VALUE!</v>
      </c>
    </row>
    <row r="100" spans="1:14" s="2" customFormat="1" ht="15" hidden="1">
      <c r="A100" s="153" t="s">
        <v>58</v>
      </c>
      <c r="B100" s="341"/>
      <c r="C100" s="261"/>
      <c r="D100" s="306">
        <f t="shared" si="27"/>
        <v>0</v>
      </c>
      <c r="E100" s="184"/>
      <c r="F100" s="73" t="e">
        <f t="shared" si="21"/>
        <v>#DIV/0!</v>
      </c>
      <c r="G100" s="27"/>
      <c r="H100" s="218">
        <f t="shared" si="26"/>
        <v>0</v>
      </c>
      <c r="I100" s="155"/>
      <c r="J100" s="27"/>
      <c r="K100" s="114">
        <f t="shared" si="25"/>
        <v>0</v>
      </c>
      <c r="L100" s="72">
        <f t="shared" si="22"/>
      </c>
      <c r="M100" s="73">
        <f t="shared" si="23"/>
      </c>
      <c r="N100" s="114" t="e">
        <f t="shared" si="14"/>
        <v>#VALUE!</v>
      </c>
    </row>
    <row r="101" spans="1:14" s="2" customFormat="1" ht="15" hidden="1">
      <c r="A101" s="153" t="s">
        <v>59</v>
      </c>
      <c r="B101" s="341"/>
      <c r="C101" s="261"/>
      <c r="D101" s="306">
        <f t="shared" si="27"/>
        <v>0</v>
      </c>
      <c r="E101" s="184"/>
      <c r="F101" s="73" t="e">
        <f t="shared" si="21"/>
        <v>#DIV/0!</v>
      </c>
      <c r="G101" s="27"/>
      <c r="H101" s="218">
        <f t="shared" si="26"/>
        <v>0</v>
      </c>
      <c r="I101" s="155"/>
      <c r="J101" s="27"/>
      <c r="K101" s="114">
        <f t="shared" si="25"/>
        <v>0</v>
      </c>
      <c r="L101" s="72">
        <f t="shared" si="22"/>
      </c>
      <c r="M101" s="73">
        <f t="shared" si="23"/>
      </c>
      <c r="N101" s="114" t="e">
        <f t="shared" si="14"/>
        <v>#VALUE!</v>
      </c>
    </row>
    <row r="102" spans="1:14" s="2" customFormat="1" ht="15">
      <c r="A102" s="244" t="s">
        <v>90</v>
      </c>
      <c r="B102" s="343">
        <v>1.086</v>
      </c>
      <c r="C102" s="269"/>
      <c r="D102" s="307">
        <f t="shared" si="27"/>
        <v>1.086</v>
      </c>
      <c r="E102" s="185">
        <v>1.086</v>
      </c>
      <c r="F102" s="79">
        <f>E102/D102*100</f>
        <v>100</v>
      </c>
      <c r="G102" s="28">
        <v>1.19</v>
      </c>
      <c r="H102" s="220">
        <f t="shared" si="26"/>
        <v>-0.10399999999999987</v>
      </c>
      <c r="I102" s="224">
        <v>1.639</v>
      </c>
      <c r="J102" s="28">
        <v>1.37</v>
      </c>
      <c r="K102" s="117">
        <f t="shared" si="25"/>
        <v>0.2689999999999999</v>
      </c>
      <c r="L102" s="77">
        <f t="shared" si="22"/>
        <v>15.092081031307549</v>
      </c>
      <c r="M102" s="79">
        <f t="shared" si="23"/>
        <v>11.512605042016808</v>
      </c>
      <c r="N102" s="117">
        <f>L102-M102</f>
        <v>3.5794759892907404</v>
      </c>
    </row>
    <row r="103" spans="1:14" s="2" customFormat="1" ht="15" hidden="1">
      <c r="A103" s="142" t="s">
        <v>91</v>
      </c>
      <c r="B103" s="127"/>
      <c r="C103" s="308"/>
      <c r="D103" s="308"/>
      <c r="E103" s="143"/>
      <c r="F103" s="144" t="e">
        <f>E103/B103*100</f>
        <v>#DIV/0!</v>
      </c>
      <c r="G103" s="145"/>
      <c r="H103" s="146">
        <f t="shared" si="26"/>
        <v>0</v>
      </c>
      <c r="I103" s="143"/>
      <c r="J103" s="145"/>
      <c r="K103" s="147">
        <f t="shared" si="25"/>
        <v>0</v>
      </c>
      <c r="L103" s="148" t="e">
        <f>I103/E103*10</f>
        <v>#DIV/0!</v>
      </c>
      <c r="M103" s="144" t="e">
        <f>J103/G103*10</f>
        <v>#DIV/0!</v>
      </c>
      <c r="N103" s="147" t="e">
        <f>L103-M103</f>
        <v>#DIV/0!</v>
      </c>
    </row>
    <row r="104" spans="5:14" ht="15">
      <c r="E104" s="118"/>
      <c r="F104" s="118"/>
      <c r="G104" s="118"/>
      <c r="H104" s="118"/>
      <c r="I104" s="119"/>
      <c r="J104" s="118"/>
      <c r="K104" s="118"/>
      <c r="L104" s="118"/>
      <c r="M104" s="118"/>
      <c r="N104" s="118"/>
    </row>
    <row r="105" spans="1:9" s="5" customFormat="1" ht="15">
      <c r="A105" s="4"/>
      <c r="B105" s="4"/>
      <c r="C105" s="4"/>
      <c r="D105" s="4"/>
      <c r="I105" s="2"/>
    </row>
    <row r="106" spans="1:9" s="5" customFormat="1" ht="15">
      <c r="A106" s="4"/>
      <c r="B106" s="4"/>
      <c r="C106" s="4"/>
      <c r="D106" s="4"/>
      <c r="I106" s="2"/>
    </row>
    <row r="107" spans="1:9" s="5" customFormat="1" ht="15">
      <c r="A107" s="4"/>
      <c r="B107" s="4"/>
      <c r="C107" s="4"/>
      <c r="D107" s="4"/>
      <c r="I107" s="2"/>
    </row>
    <row r="108" spans="1:9" s="5" customFormat="1" ht="15">
      <c r="A108" s="4"/>
      <c r="B108" s="4"/>
      <c r="C108" s="4"/>
      <c r="D108" s="4"/>
      <c r="I108" s="2"/>
    </row>
    <row r="109" spans="1:9" s="5" customFormat="1" ht="15">
      <c r="A109" s="4"/>
      <c r="B109" s="4"/>
      <c r="C109" s="4"/>
      <c r="D109" s="4"/>
      <c r="I109" s="2"/>
    </row>
    <row r="110" spans="1:9" s="5" customFormat="1" ht="15">
      <c r="A110" s="4"/>
      <c r="B110" s="4"/>
      <c r="C110" s="4"/>
      <c r="D110" s="4"/>
      <c r="I110" s="2"/>
    </row>
    <row r="111" spans="1:9" s="5" customFormat="1" ht="15">
      <c r="A111" s="4"/>
      <c r="B111" s="4"/>
      <c r="C111" s="4"/>
      <c r="D111" s="4"/>
      <c r="I111" s="2"/>
    </row>
    <row r="112" spans="1:9" s="5" customFormat="1" ht="15">
      <c r="A112" s="4"/>
      <c r="B112" s="4"/>
      <c r="C112" s="4"/>
      <c r="D112" s="4"/>
      <c r="I112" s="2"/>
    </row>
    <row r="113" spans="1:9" s="5" customFormat="1" ht="15">
      <c r="A113" s="4"/>
      <c r="B113" s="4"/>
      <c r="C113" s="4"/>
      <c r="D113" s="4"/>
      <c r="I113" s="2"/>
    </row>
    <row r="114" spans="1:9" s="5" customFormat="1" ht="15">
      <c r="A114" s="4"/>
      <c r="B114" s="4"/>
      <c r="C114" s="4"/>
      <c r="D114" s="4"/>
      <c r="I114" s="2"/>
    </row>
    <row r="115" spans="1:9" s="5" customFormat="1" ht="15">
      <c r="A115" s="4"/>
      <c r="B115" s="4"/>
      <c r="C115" s="4"/>
      <c r="D115" s="4"/>
      <c r="I115" s="2"/>
    </row>
    <row r="116" spans="1:9" s="7" customFormat="1" ht="15">
      <c r="A116" s="4"/>
      <c r="B116" s="4"/>
      <c r="C116" s="4"/>
      <c r="D116" s="4"/>
      <c r="I116" s="8"/>
    </row>
    <row r="117" spans="1:9" s="7" customFormat="1" ht="15">
      <c r="A117" s="4"/>
      <c r="B117" s="4"/>
      <c r="C117" s="4"/>
      <c r="D117" s="4"/>
      <c r="I117" s="8"/>
    </row>
    <row r="118" spans="1:9" s="7" customFormat="1" ht="15">
      <c r="A118" s="4"/>
      <c r="B118" s="4"/>
      <c r="C118" s="4"/>
      <c r="D118" s="4"/>
      <c r="I118" s="8"/>
    </row>
    <row r="119" spans="1:9" s="7" customFormat="1" ht="15">
      <c r="A119" s="4"/>
      <c r="B119" s="4"/>
      <c r="C119" s="4"/>
      <c r="D119" s="4"/>
      <c r="I119" s="8"/>
    </row>
    <row r="120" spans="1:9" s="7" customFormat="1" ht="15">
      <c r="A120" s="4"/>
      <c r="B120" s="4"/>
      <c r="C120" s="4"/>
      <c r="D120" s="4"/>
      <c r="I120" s="8"/>
    </row>
    <row r="121" spans="1:9" s="7" customFormat="1" ht="15">
      <c r="A121" s="4"/>
      <c r="B121" s="4"/>
      <c r="C121" s="4"/>
      <c r="D121" s="4"/>
      <c r="I121" s="8"/>
    </row>
    <row r="122" spans="1:9" s="7" customFormat="1" ht="15">
      <c r="A122" s="4"/>
      <c r="B122" s="4"/>
      <c r="C122" s="4"/>
      <c r="D122" s="4"/>
      <c r="I122" s="8"/>
    </row>
    <row r="123" spans="1:9" s="7" customFormat="1" ht="15">
      <c r="A123" s="4"/>
      <c r="B123" s="4"/>
      <c r="C123" s="4"/>
      <c r="D123" s="4"/>
      <c r="I123" s="8"/>
    </row>
    <row r="124" spans="1:9" s="7" customFormat="1" ht="15">
      <c r="A124" s="4"/>
      <c r="B124" s="4"/>
      <c r="C124" s="4"/>
      <c r="D124" s="4"/>
      <c r="I124" s="8"/>
    </row>
    <row r="125" spans="1:9" s="7" customFormat="1" ht="15">
      <c r="A125" s="4"/>
      <c r="B125" s="4"/>
      <c r="C125" s="4"/>
      <c r="D125" s="4"/>
      <c r="I125" s="8"/>
    </row>
    <row r="126" spans="1:9" s="7" customFormat="1" ht="15">
      <c r="A126" s="4"/>
      <c r="B126" s="4"/>
      <c r="C126" s="4"/>
      <c r="D126" s="4"/>
      <c r="I126" s="8"/>
    </row>
    <row r="127" spans="1:9" s="7" customFormat="1" ht="15">
      <c r="A127" s="4"/>
      <c r="B127" s="4"/>
      <c r="C127" s="4"/>
      <c r="D127" s="4"/>
      <c r="I127" s="8"/>
    </row>
    <row r="128" spans="1:9" s="7" customFormat="1" ht="15">
      <c r="A128" s="4"/>
      <c r="B128" s="4"/>
      <c r="C128" s="4"/>
      <c r="D128" s="4"/>
      <c r="I128" s="8"/>
    </row>
    <row r="129" spans="1:9" s="7" customFormat="1" ht="15">
      <c r="A129" s="4"/>
      <c r="B129" s="4"/>
      <c r="C129" s="4"/>
      <c r="D129" s="4"/>
      <c r="I129" s="8"/>
    </row>
    <row r="130" spans="1:9" s="7" customFormat="1" ht="15">
      <c r="A130" s="4"/>
      <c r="B130" s="4"/>
      <c r="C130" s="4"/>
      <c r="D130" s="4"/>
      <c r="I130" s="8"/>
    </row>
    <row r="131" spans="1:9" s="7" customFormat="1" ht="15">
      <c r="A131" s="4"/>
      <c r="B131" s="4"/>
      <c r="C131" s="4"/>
      <c r="D131" s="4"/>
      <c r="I131" s="8"/>
    </row>
    <row r="132" spans="1:9" s="7" customFormat="1" ht="15">
      <c r="A132" s="4"/>
      <c r="B132" s="4"/>
      <c r="C132" s="4"/>
      <c r="D132" s="4"/>
      <c r="I132" s="8"/>
    </row>
    <row r="133" spans="1:9" s="7" customFormat="1" ht="15">
      <c r="A133" s="4"/>
      <c r="B133" s="4"/>
      <c r="C133" s="4"/>
      <c r="D133" s="4"/>
      <c r="I133" s="8"/>
    </row>
    <row r="134" spans="1:9" s="7" customFormat="1" ht="15">
      <c r="A134" s="4"/>
      <c r="B134" s="4"/>
      <c r="C134" s="4"/>
      <c r="D134" s="4"/>
      <c r="I134" s="8"/>
    </row>
    <row r="135" spans="1:9" s="7" customFormat="1" ht="15">
      <c r="A135" s="4"/>
      <c r="B135" s="4"/>
      <c r="C135" s="4"/>
      <c r="D135" s="4"/>
      <c r="I135" s="8"/>
    </row>
    <row r="136" spans="1:9" s="7" customFormat="1" ht="15">
      <c r="A136" s="4"/>
      <c r="B136" s="4"/>
      <c r="C136" s="4"/>
      <c r="D136" s="4"/>
      <c r="I136" s="8"/>
    </row>
    <row r="137" spans="1:9" s="7" customFormat="1" ht="15">
      <c r="A137" s="4"/>
      <c r="B137" s="4"/>
      <c r="C137" s="4"/>
      <c r="D137" s="4"/>
      <c r="I137" s="8"/>
    </row>
    <row r="138" spans="1:9" s="7" customFormat="1" ht="15">
      <c r="A138" s="4"/>
      <c r="B138" s="4"/>
      <c r="C138" s="4"/>
      <c r="D138" s="4"/>
      <c r="I138" s="8"/>
    </row>
    <row r="139" spans="1:9" s="7" customFormat="1" ht="15">
      <c r="A139" s="4"/>
      <c r="B139" s="4"/>
      <c r="C139" s="4"/>
      <c r="D139" s="4"/>
      <c r="I139" s="8"/>
    </row>
    <row r="140" spans="1:9" s="7" customFormat="1" ht="15">
      <c r="A140" s="4"/>
      <c r="B140" s="4"/>
      <c r="C140" s="4"/>
      <c r="D140" s="4"/>
      <c r="I140" s="8"/>
    </row>
    <row r="141" spans="1:9" s="7" customFormat="1" ht="15">
      <c r="A141" s="4"/>
      <c r="B141" s="4"/>
      <c r="C141" s="4"/>
      <c r="D141" s="4"/>
      <c r="I141" s="8"/>
    </row>
    <row r="142" spans="1:9" s="7" customFormat="1" ht="15">
      <c r="A142" s="4"/>
      <c r="B142" s="4"/>
      <c r="C142" s="4"/>
      <c r="D142" s="4"/>
      <c r="I142" s="8"/>
    </row>
    <row r="143" spans="1:9" s="7" customFormat="1" ht="15">
      <c r="A143" s="4"/>
      <c r="B143" s="4"/>
      <c r="C143" s="4"/>
      <c r="D143" s="4"/>
      <c r="I143" s="8"/>
    </row>
    <row r="144" spans="1:9" s="7" customFormat="1" ht="15">
      <c r="A144" s="4"/>
      <c r="B144" s="4"/>
      <c r="C144" s="4"/>
      <c r="D144" s="4"/>
      <c r="I144" s="8"/>
    </row>
    <row r="145" spans="1:4" s="8" customFormat="1" ht="15">
      <c r="A145" s="6"/>
      <c r="B145" s="6"/>
      <c r="C145" s="6"/>
      <c r="D145" s="6"/>
    </row>
    <row r="146" spans="1:4" s="8" customFormat="1" ht="15">
      <c r="A146" s="6"/>
      <c r="B146" s="6"/>
      <c r="C146" s="6"/>
      <c r="D146" s="6"/>
    </row>
    <row r="147" spans="1:4" s="8" customFormat="1" ht="15">
      <c r="A147" s="6"/>
      <c r="B147" s="6"/>
      <c r="C147" s="6"/>
      <c r="D147" s="6"/>
    </row>
    <row r="148" spans="1:4" s="8" customFormat="1" ht="15">
      <c r="A148" s="6"/>
      <c r="B148" s="6"/>
      <c r="C148" s="6"/>
      <c r="D148" s="6"/>
    </row>
    <row r="149" spans="1:6" s="8" customFormat="1" ht="15">
      <c r="A149" s="6"/>
      <c r="B149" s="389"/>
      <c r="C149" s="389"/>
      <c r="D149" s="389"/>
      <c r="E149" s="389"/>
      <c r="F149" s="389"/>
    </row>
    <row r="150" spans="1:4" s="8" customFormat="1" ht="15.75">
      <c r="A150" s="18"/>
      <c r="B150" s="6"/>
      <c r="C150" s="6"/>
      <c r="D150" s="6"/>
    </row>
    <row r="151" spans="1:6" s="8" customFormat="1" ht="15">
      <c r="A151" s="6"/>
      <c r="B151" s="389"/>
      <c r="C151" s="389"/>
      <c r="D151" s="389"/>
      <c r="E151" s="389"/>
      <c r="F151" s="389"/>
    </row>
    <row r="152" spans="1:4" s="8" customFormat="1" ht="15">
      <c r="A152" s="6"/>
      <c r="B152" s="6"/>
      <c r="C152" s="6"/>
      <c r="D152" s="6"/>
    </row>
    <row r="153" spans="1:4" s="8" customFormat="1" ht="15">
      <c r="A153" s="6"/>
      <c r="B153" s="6"/>
      <c r="C153" s="6"/>
      <c r="D153" s="6"/>
    </row>
    <row r="154" spans="1:4" s="8" customFormat="1" ht="15">
      <c r="A154" s="6"/>
      <c r="B154" s="6"/>
      <c r="C154" s="6"/>
      <c r="D154" s="6"/>
    </row>
    <row r="155" spans="1:4" s="8" customFormat="1" ht="15">
      <c r="A155" s="6"/>
      <c r="B155" s="6"/>
      <c r="C155" s="6"/>
      <c r="D155" s="6"/>
    </row>
    <row r="156" spans="1:4" s="8" customFormat="1" ht="15">
      <c r="A156" s="6"/>
      <c r="B156" s="6"/>
      <c r="C156" s="6"/>
      <c r="D156" s="6"/>
    </row>
    <row r="157" spans="1:4" s="8" customFormat="1" ht="15">
      <c r="A157" s="6"/>
      <c r="B157" s="6"/>
      <c r="C157" s="6"/>
      <c r="D157" s="6"/>
    </row>
    <row r="158" spans="1:4" s="8" customFormat="1" ht="15">
      <c r="A158" s="6"/>
      <c r="B158" s="6"/>
      <c r="C158" s="6"/>
      <c r="D158" s="6"/>
    </row>
    <row r="159" spans="1:4" s="8" customFormat="1" ht="15">
      <c r="A159" s="6"/>
      <c r="B159" s="6"/>
      <c r="C159" s="6"/>
      <c r="D159" s="6"/>
    </row>
    <row r="160" spans="1:4" s="8" customFormat="1" ht="15">
      <c r="A160" s="6"/>
      <c r="B160" s="6"/>
      <c r="C160" s="6"/>
      <c r="D160" s="6"/>
    </row>
    <row r="161" spans="1:4" s="8" customFormat="1" ht="15">
      <c r="A161" s="6"/>
      <c r="B161" s="6"/>
      <c r="C161" s="6"/>
      <c r="D161" s="6"/>
    </row>
    <row r="162" spans="1:4" s="8" customFormat="1" ht="15">
      <c r="A162" s="6"/>
      <c r="B162" s="6"/>
      <c r="C162" s="6"/>
      <c r="D162" s="6"/>
    </row>
    <row r="163" spans="1:4" s="8" customFormat="1" ht="15">
      <c r="A163" s="6"/>
      <c r="B163" s="6"/>
      <c r="C163" s="6"/>
      <c r="D163" s="6"/>
    </row>
    <row r="164" spans="1:4" s="8" customFormat="1" ht="15">
      <c r="A164" s="6"/>
      <c r="B164" s="6"/>
      <c r="C164" s="6"/>
      <c r="D164" s="6"/>
    </row>
    <row r="165" spans="1:4" s="8" customFormat="1" ht="15">
      <c r="A165" s="6"/>
      <c r="B165" s="6"/>
      <c r="C165" s="6"/>
      <c r="D165" s="6"/>
    </row>
    <row r="166" spans="1:4" s="8" customFormat="1" ht="15">
      <c r="A166" s="6"/>
      <c r="B166" s="6"/>
      <c r="C166" s="6"/>
      <c r="D166" s="6"/>
    </row>
    <row r="167" spans="1:4" s="8" customFormat="1" ht="15">
      <c r="A167" s="6"/>
      <c r="B167" s="6"/>
      <c r="C167" s="6"/>
      <c r="D167" s="6"/>
    </row>
    <row r="168" spans="1:4" s="8" customFormat="1" ht="15">
      <c r="A168" s="6"/>
      <c r="B168" s="6"/>
      <c r="C168" s="6"/>
      <c r="D168" s="6"/>
    </row>
    <row r="169" spans="1:4" s="8" customFormat="1" ht="15">
      <c r="A169" s="6"/>
      <c r="B169" s="6"/>
      <c r="C169" s="6"/>
      <c r="D169" s="6"/>
    </row>
    <row r="170" spans="1:4" s="8" customFormat="1" ht="15">
      <c r="A170" s="6"/>
      <c r="B170" s="6"/>
      <c r="C170" s="6"/>
      <c r="D170" s="6"/>
    </row>
    <row r="171" spans="1:4" s="8" customFormat="1" ht="15">
      <c r="A171" s="6"/>
      <c r="B171" s="6"/>
      <c r="C171" s="6"/>
      <c r="D171" s="6"/>
    </row>
    <row r="172" spans="1:4" s="8" customFormat="1" ht="15">
      <c r="A172" s="6"/>
      <c r="B172" s="6"/>
      <c r="C172" s="6"/>
      <c r="D172" s="6"/>
    </row>
    <row r="173" spans="1:4" s="8" customFormat="1" ht="15">
      <c r="A173" s="6"/>
      <c r="B173" s="6"/>
      <c r="C173" s="6"/>
      <c r="D173" s="6"/>
    </row>
    <row r="174" spans="1:4" s="8" customFormat="1" ht="15">
      <c r="A174" s="6"/>
      <c r="B174" s="6"/>
      <c r="C174" s="6"/>
      <c r="D174" s="6"/>
    </row>
    <row r="175" spans="1:4" s="8" customFormat="1" ht="15">
      <c r="A175" s="6"/>
      <c r="B175" s="6"/>
      <c r="C175" s="6"/>
      <c r="D175" s="6"/>
    </row>
    <row r="176" spans="1:4" s="8" customFormat="1" ht="15">
      <c r="A176" s="6"/>
      <c r="B176" s="6"/>
      <c r="C176" s="6"/>
      <c r="D176" s="6"/>
    </row>
    <row r="177" spans="1:4" s="8" customFormat="1" ht="15">
      <c r="A177" s="6"/>
      <c r="B177" s="6"/>
      <c r="C177" s="6"/>
      <c r="D177" s="6"/>
    </row>
    <row r="178" spans="1:4" s="8" customFormat="1" ht="15">
      <c r="A178" s="6"/>
      <c r="B178" s="6"/>
      <c r="C178" s="6"/>
      <c r="D178" s="6"/>
    </row>
    <row r="179" spans="1:4" s="8" customFormat="1" ht="15">
      <c r="A179" s="6"/>
      <c r="B179" s="6"/>
      <c r="C179" s="6"/>
      <c r="D179" s="6"/>
    </row>
    <row r="180" spans="1:4" s="8" customFormat="1" ht="15">
      <c r="A180" s="6"/>
      <c r="B180" s="6"/>
      <c r="C180" s="6"/>
      <c r="D180" s="6"/>
    </row>
    <row r="181" spans="1:4" s="8" customFormat="1" ht="15">
      <c r="A181" s="6"/>
      <c r="B181" s="6"/>
      <c r="C181" s="6"/>
      <c r="D181" s="6"/>
    </row>
    <row r="182" spans="1:4" s="8" customFormat="1" ht="15">
      <c r="A182" s="6"/>
      <c r="B182" s="6"/>
      <c r="C182" s="6"/>
      <c r="D182" s="6"/>
    </row>
    <row r="183" spans="1:4" s="8" customFormat="1" ht="15">
      <c r="A183" s="6"/>
      <c r="B183" s="6"/>
      <c r="C183" s="6"/>
      <c r="D183" s="6"/>
    </row>
    <row r="184" spans="1:4" s="8" customFormat="1" ht="15">
      <c r="A184" s="6"/>
      <c r="B184" s="6"/>
      <c r="C184" s="6"/>
      <c r="D184" s="6"/>
    </row>
    <row r="185" spans="1:4" s="8" customFormat="1" ht="15">
      <c r="A185" s="6"/>
      <c r="B185" s="6"/>
      <c r="C185" s="6"/>
      <c r="D185" s="6"/>
    </row>
    <row r="186" spans="1:4" s="8" customFormat="1" ht="15">
      <c r="A186" s="6"/>
      <c r="B186" s="6"/>
      <c r="C186" s="6"/>
      <c r="D186" s="6"/>
    </row>
    <row r="187" spans="1:4" s="8" customFormat="1" ht="15">
      <c r="A187" s="6"/>
      <c r="B187" s="6"/>
      <c r="C187" s="6"/>
      <c r="D187" s="6"/>
    </row>
    <row r="188" spans="1:4" s="8" customFormat="1" ht="15">
      <c r="A188" s="6"/>
      <c r="B188" s="6"/>
      <c r="C188" s="6"/>
      <c r="D188" s="6"/>
    </row>
    <row r="189" spans="1:4" s="8" customFormat="1" ht="15">
      <c r="A189" s="6"/>
      <c r="B189" s="6"/>
      <c r="C189" s="6"/>
      <c r="D189" s="6"/>
    </row>
    <row r="190" spans="1:4" s="8" customFormat="1" ht="15">
      <c r="A190" s="6"/>
      <c r="B190" s="6"/>
      <c r="C190" s="6"/>
      <c r="D190" s="6"/>
    </row>
    <row r="191" spans="1:4" s="8" customFormat="1" ht="15">
      <c r="A191" s="6"/>
      <c r="B191" s="6"/>
      <c r="C191" s="6"/>
      <c r="D191" s="6"/>
    </row>
    <row r="192" spans="1:4" s="10" customFormat="1" ht="15">
      <c r="A192" s="19"/>
      <c r="B192" s="19"/>
      <c r="C192" s="19"/>
      <c r="D192" s="19"/>
    </row>
    <row r="193" spans="1:4" s="10" customFormat="1" ht="15">
      <c r="A193" s="19"/>
      <c r="B193" s="19"/>
      <c r="C193" s="19"/>
      <c r="D193" s="19"/>
    </row>
    <row r="194" spans="1:4" s="10" customFormat="1" ht="15">
      <c r="A194" s="19"/>
      <c r="B194" s="19"/>
      <c r="C194" s="19"/>
      <c r="D194" s="19"/>
    </row>
    <row r="195" spans="1:4" s="10" customFormat="1" ht="15">
      <c r="A195" s="19"/>
      <c r="B195" s="19"/>
      <c r="C195" s="19"/>
      <c r="D195" s="19"/>
    </row>
    <row r="196" spans="1:4" s="10" customFormat="1" ht="15">
      <c r="A196" s="19"/>
      <c r="B196" s="19"/>
      <c r="C196" s="19"/>
      <c r="D196" s="19"/>
    </row>
    <row r="197" spans="1:4" s="10" customFormat="1" ht="15">
      <c r="A197" s="19"/>
      <c r="B197" s="19"/>
      <c r="C197" s="19"/>
      <c r="D197" s="19"/>
    </row>
    <row r="198" spans="1:4" s="10" customFormat="1" ht="15">
      <c r="A198" s="19"/>
      <c r="B198" s="19"/>
      <c r="C198" s="19"/>
      <c r="D198" s="19"/>
    </row>
    <row r="199" spans="1:4" s="10" customFormat="1" ht="15">
      <c r="A199" s="19"/>
      <c r="B199" s="19"/>
      <c r="C199" s="19"/>
      <c r="D199" s="19"/>
    </row>
    <row r="200" spans="1:4" s="10" customFormat="1" ht="15">
      <c r="A200" s="19"/>
      <c r="B200" s="19"/>
      <c r="C200" s="19"/>
      <c r="D200" s="19"/>
    </row>
    <row r="201" spans="1:4" s="10" customFormat="1" ht="15">
      <c r="A201" s="19"/>
      <c r="B201" s="19"/>
      <c r="C201" s="19"/>
      <c r="D201" s="19"/>
    </row>
    <row r="202" spans="1:4" s="10" customFormat="1" ht="15">
      <c r="A202" s="19"/>
      <c r="B202" s="19"/>
      <c r="C202" s="19"/>
      <c r="D202" s="19"/>
    </row>
    <row r="203" spans="1:4" s="10" customFormat="1" ht="15">
      <c r="A203" s="19"/>
      <c r="B203" s="19"/>
      <c r="C203" s="19"/>
      <c r="D203" s="19"/>
    </row>
    <row r="204" spans="1:4" s="10" customFormat="1" ht="15">
      <c r="A204" s="19"/>
      <c r="B204" s="19"/>
      <c r="C204" s="19"/>
      <c r="D204" s="19"/>
    </row>
    <row r="205" spans="1:4" s="10" customFormat="1" ht="15">
      <c r="A205" s="19"/>
      <c r="B205" s="19"/>
      <c r="C205" s="19"/>
      <c r="D205" s="19"/>
    </row>
    <row r="206" spans="1:4" s="10" customFormat="1" ht="15">
      <c r="A206" s="19"/>
      <c r="B206" s="19"/>
      <c r="C206" s="19"/>
      <c r="D206" s="19"/>
    </row>
    <row r="207" spans="1:4" s="10" customFormat="1" ht="15">
      <c r="A207" s="19"/>
      <c r="B207" s="19"/>
      <c r="C207" s="19"/>
      <c r="D207" s="19"/>
    </row>
    <row r="208" spans="1:4" s="10" customFormat="1" ht="15">
      <c r="A208" s="19"/>
      <c r="B208" s="19"/>
      <c r="C208" s="19"/>
      <c r="D208" s="19"/>
    </row>
    <row r="209" spans="1:4" s="10" customFormat="1" ht="15">
      <c r="A209" s="19"/>
      <c r="B209" s="19"/>
      <c r="C209" s="19"/>
      <c r="D209" s="19"/>
    </row>
    <row r="210" spans="1:4" s="10" customFormat="1" ht="15">
      <c r="A210" s="19"/>
      <c r="B210" s="19"/>
      <c r="C210" s="19"/>
      <c r="D210" s="19"/>
    </row>
    <row r="211" spans="1:4" s="10" customFormat="1" ht="15">
      <c r="A211" s="19"/>
      <c r="B211" s="19"/>
      <c r="C211" s="19"/>
      <c r="D211" s="19"/>
    </row>
    <row r="212" spans="1:4" s="10" customFormat="1" ht="15">
      <c r="A212" s="19"/>
      <c r="B212" s="19"/>
      <c r="C212" s="19"/>
      <c r="D212" s="19"/>
    </row>
    <row r="213" spans="1:4" s="10" customFormat="1" ht="15">
      <c r="A213" s="19"/>
      <c r="B213" s="19"/>
      <c r="C213" s="19"/>
      <c r="D213" s="19"/>
    </row>
    <row r="214" spans="1:4" s="10" customFormat="1" ht="15">
      <c r="A214" s="19"/>
      <c r="B214" s="19"/>
      <c r="C214" s="19"/>
      <c r="D214" s="19"/>
    </row>
    <row r="215" spans="1:4" s="10" customFormat="1" ht="15">
      <c r="A215" s="19"/>
      <c r="B215" s="19"/>
      <c r="C215" s="19"/>
      <c r="D215" s="19"/>
    </row>
    <row r="216" spans="1:4" s="10" customFormat="1" ht="15">
      <c r="A216" s="19"/>
      <c r="B216" s="19"/>
      <c r="C216" s="19"/>
      <c r="D216" s="19"/>
    </row>
    <row r="217" spans="1:4" s="10" customFormat="1" ht="15">
      <c r="A217" s="19"/>
      <c r="B217" s="19"/>
      <c r="C217" s="19"/>
      <c r="D217" s="19"/>
    </row>
    <row r="218" spans="1:4" s="10" customFormat="1" ht="15">
      <c r="A218" s="19"/>
      <c r="B218" s="19"/>
      <c r="C218" s="19"/>
      <c r="D218" s="19"/>
    </row>
    <row r="219" spans="1:4" s="10" customFormat="1" ht="15">
      <c r="A219" s="19"/>
      <c r="B219" s="19"/>
      <c r="C219" s="19"/>
      <c r="D219" s="19"/>
    </row>
    <row r="220" spans="1:4" s="10" customFormat="1" ht="15">
      <c r="A220" s="19"/>
      <c r="B220" s="19"/>
      <c r="C220" s="19"/>
      <c r="D220" s="19"/>
    </row>
    <row r="221" spans="1:4" s="10" customFormat="1" ht="15">
      <c r="A221" s="19"/>
      <c r="B221" s="19"/>
      <c r="C221" s="19"/>
      <c r="D221" s="19"/>
    </row>
    <row r="222" spans="1:4" s="10" customFormat="1" ht="15">
      <c r="A222" s="19"/>
      <c r="B222" s="19"/>
      <c r="C222" s="19"/>
      <c r="D222" s="19"/>
    </row>
    <row r="223" spans="1:4" s="10" customFormat="1" ht="15">
      <c r="A223" s="19"/>
      <c r="B223" s="19"/>
      <c r="C223" s="19"/>
      <c r="D223" s="19"/>
    </row>
    <row r="224" spans="1:4" s="10" customFormat="1" ht="15">
      <c r="A224" s="19"/>
      <c r="B224" s="19"/>
      <c r="C224" s="19"/>
      <c r="D224" s="19"/>
    </row>
    <row r="225" spans="1:4" s="10" customFormat="1" ht="15">
      <c r="A225" s="19"/>
      <c r="B225" s="19"/>
      <c r="C225" s="19"/>
      <c r="D225" s="19"/>
    </row>
    <row r="226" spans="1:4" s="10" customFormat="1" ht="15">
      <c r="A226" s="19"/>
      <c r="B226" s="19"/>
      <c r="C226" s="19"/>
      <c r="D226" s="19"/>
    </row>
    <row r="227" spans="1:4" s="10" customFormat="1" ht="15">
      <c r="A227" s="19"/>
      <c r="B227" s="19"/>
      <c r="C227" s="19"/>
      <c r="D227" s="19"/>
    </row>
    <row r="228" spans="1:4" s="10" customFormat="1" ht="0.75" customHeight="1">
      <c r="A228" s="19"/>
      <c r="B228" s="19"/>
      <c r="C228" s="19"/>
      <c r="D228" s="19"/>
    </row>
    <row r="229" spans="1:4" s="10" customFormat="1" ht="15">
      <c r="A229" s="19"/>
      <c r="B229" s="19"/>
      <c r="C229" s="19"/>
      <c r="D229" s="19"/>
    </row>
    <row r="230" spans="1:4" s="10" customFormat="1" ht="15">
      <c r="A230" s="19"/>
      <c r="B230" s="19"/>
      <c r="C230" s="19"/>
      <c r="D230" s="19"/>
    </row>
    <row r="231" spans="1:4" s="10" customFormat="1" ht="15">
      <c r="A231" s="19"/>
      <c r="B231" s="19"/>
      <c r="C231" s="19"/>
      <c r="D231" s="19"/>
    </row>
    <row r="232" spans="1:4" s="10" customFormat="1" ht="15">
      <c r="A232" s="19"/>
      <c r="B232" s="19"/>
      <c r="C232" s="19"/>
      <c r="D232" s="19"/>
    </row>
    <row r="233" spans="1:4" s="10" customFormat="1" ht="15">
      <c r="A233" s="19"/>
      <c r="B233" s="19"/>
      <c r="C233" s="19"/>
      <c r="D233" s="19"/>
    </row>
    <row r="234" spans="1:4" s="10" customFormat="1" ht="15">
      <c r="A234" s="19"/>
      <c r="B234" s="19"/>
      <c r="C234" s="19"/>
      <c r="D234" s="19"/>
    </row>
    <row r="235" spans="1:4" s="10" customFormat="1" ht="15">
      <c r="A235" s="19"/>
      <c r="B235" s="19"/>
      <c r="C235" s="19"/>
      <c r="D235" s="19"/>
    </row>
    <row r="236" spans="1:4" s="10" customFormat="1" ht="15">
      <c r="A236" s="19"/>
      <c r="B236" s="19"/>
      <c r="C236" s="19"/>
      <c r="D236" s="19"/>
    </row>
    <row r="237" spans="1:4" s="10" customFormat="1" ht="15">
      <c r="A237" s="19"/>
      <c r="B237" s="19"/>
      <c r="C237" s="19"/>
      <c r="D237" s="19"/>
    </row>
    <row r="238" spans="1:4" s="10" customFormat="1" ht="15">
      <c r="A238" s="19"/>
      <c r="B238" s="19"/>
      <c r="C238" s="19"/>
      <c r="D238" s="19"/>
    </row>
    <row r="239" spans="1:4" s="10" customFormat="1" ht="15">
      <c r="A239" s="19"/>
      <c r="B239" s="19"/>
      <c r="C239" s="19"/>
      <c r="D239" s="19"/>
    </row>
    <row r="240" spans="1:4" s="10" customFormat="1" ht="15">
      <c r="A240" s="19"/>
      <c r="B240" s="19"/>
      <c r="C240" s="19"/>
      <c r="D240" s="19"/>
    </row>
    <row r="241" spans="1:4" s="10" customFormat="1" ht="15">
      <c r="A241" s="19"/>
      <c r="B241" s="19"/>
      <c r="C241" s="19"/>
      <c r="D241" s="19"/>
    </row>
    <row r="242" spans="1:4" s="10" customFormat="1" ht="15">
      <c r="A242" s="19"/>
      <c r="B242" s="19"/>
      <c r="C242" s="19"/>
      <c r="D242" s="19"/>
    </row>
    <row r="243" spans="1:4" s="10" customFormat="1" ht="15">
      <c r="A243" s="19"/>
      <c r="B243" s="19"/>
      <c r="C243" s="19"/>
      <c r="D243" s="19"/>
    </row>
    <row r="244" spans="1:4" s="10" customFormat="1" ht="15">
      <c r="A244" s="19"/>
      <c r="B244" s="19"/>
      <c r="C244" s="19"/>
      <c r="D244" s="19"/>
    </row>
    <row r="245" spans="1:4" s="10" customFormat="1" ht="15">
      <c r="A245" s="19"/>
      <c r="B245" s="19"/>
      <c r="C245" s="19"/>
      <c r="D245" s="19"/>
    </row>
    <row r="246" spans="1:4" s="10" customFormat="1" ht="15">
      <c r="A246" s="19"/>
      <c r="B246" s="19"/>
      <c r="C246" s="19"/>
      <c r="D246" s="19"/>
    </row>
    <row r="247" spans="1:4" s="10" customFormat="1" ht="15">
      <c r="A247" s="19"/>
      <c r="B247" s="19"/>
      <c r="C247" s="19"/>
      <c r="D247" s="19"/>
    </row>
    <row r="248" spans="1:4" s="10" customFormat="1" ht="15">
      <c r="A248" s="19"/>
      <c r="B248" s="19"/>
      <c r="C248" s="19"/>
      <c r="D248" s="19"/>
    </row>
    <row r="249" spans="1:4" s="10" customFormat="1" ht="15">
      <c r="A249" s="19"/>
      <c r="B249" s="19"/>
      <c r="C249" s="19"/>
      <c r="D249" s="19"/>
    </row>
    <row r="250" spans="1:4" s="10" customFormat="1" ht="15">
      <c r="A250" s="19"/>
      <c r="B250" s="19"/>
      <c r="C250" s="19"/>
      <c r="D250" s="19"/>
    </row>
    <row r="251" spans="1:4" s="10" customFormat="1" ht="15">
      <c r="A251" s="19"/>
      <c r="B251" s="19"/>
      <c r="C251" s="19"/>
      <c r="D251" s="19"/>
    </row>
    <row r="252" spans="1:4" s="10" customFormat="1" ht="15">
      <c r="A252" s="19"/>
      <c r="B252" s="19"/>
      <c r="C252" s="19"/>
      <c r="D252" s="19"/>
    </row>
    <row r="253" spans="1:4" s="10" customFormat="1" ht="15">
      <c r="A253" s="19"/>
      <c r="B253" s="19"/>
      <c r="C253" s="19"/>
      <c r="D253" s="19"/>
    </row>
    <row r="254" spans="1:4" s="10" customFormat="1" ht="15">
      <c r="A254" s="19"/>
      <c r="B254" s="19"/>
      <c r="C254" s="19"/>
      <c r="D254" s="19"/>
    </row>
    <row r="255" spans="1:4" s="10" customFormat="1" ht="15">
      <c r="A255" s="19"/>
      <c r="B255" s="19"/>
      <c r="C255" s="19"/>
      <c r="D255" s="19"/>
    </row>
    <row r="256" spans="1:4" s="10" customFormat="1" ht="15">
      <c r="A256" s="19"/>
      <c r="B256" s="19"/>
      <c r="C256" s="19"/>
      <c r="D256" s="19"/>
    </row>
    <row r="257" spans="1:4" s="10" customFormat="1" ht="15">
      <c r="A257" s="19"/>
      <c r="B257" s="19"/>
      <c r="C257" s="19"/>
      <c r="D257" s="19"/>
    </row>
    <row r="258" spans="1:4" s="10" customFormat="1" ht="15">
      <c r="A258" s="19"/>
      <c r="B258" s="19"/>
      <c r="C258" s="19"/>
      <c r="D258" s="19"/>
    </row>
    <row r="259" spans="1:4" s="10" customFormat="1" ht="15">
      <c r="A259" s="19"/>
      <c r="B259" s="19"/>
      <c r="C259" s="19"/>
      <c r="D259" s="19"/>
    </row>
    <row r="260" spans="1:4" s="10" customFormat="1" ht="15">
      <c r="A260" s="19"/>
      <c r="B260" s="19"/>
      <c r="C260" s="19"/>
      <c r="D260" s="19"/>
    </row>
    <row r="261" spans="1:4" s="10" customFormat="1" ht="15">
      <c r="A261" s="19"/>
      <c r="B261" s="19"/>
      <c r="C261" s="19"/>
      <c r="D261" s="19"/>
    </row>
    <row r="262" spans="1:4" s="10" customFormat="1" ht="15">
      <c r="A262" s="19"/>
      <c r="B262" s="19"/>
      <c r="C262" s="19"/>
      <c r="D262" s="19"/>
    </row>
    <row r="263" spans="1:4" s="10" customFormat="1" ht="15">
      <c r="A263" s="19"/>
      <c r="B263" s="19"/>
      <c r="C263" s="19"/>
      <c r="D263" s="19"/>
    </row>
    <row r="264" spans="1:4" s="10" customFormat="1" ht="15">
      <c r="A264" s="19"/>
      <c r="B264" s="19"/>
      <c r="C264" s="19"/>
      <c r="D264" s="19"/>
    </row>
    <row r="265" spans="1:4" s="10" customFormat="1" ht="15">
      <c r="A265" s="19"/>
      <c r="B265" s="19"/>
      <c r="C265" s="19"/>
      <c r="D265" s="19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9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48" sqref="Q48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5.87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4" bestFit="1" customWidth="1"/>
    <col min="9" max="9" width="9.75390625" style="56" customWidth="1"/>
    <col min="10" max="10" width="9.625" style="52" customWidth="1"/>
    <col min="11" max="11" width="11.00390625" style="52" bestFit="1" customWidth="1"/>
    <col min="12" max="12" width="9.25390625" style="52" customWidth="1"/>
    <col min="13" max="13" width="9.875" style="52" customWidth="1"/>
    <col min="14" max="14" width="11.625" style="52" customWidth="1"/>
    <col min="15" max="15" width="12.25390625" style="52" customWidth="1"/>
    <col min="16" max="16" width="11.125" style="52" hidden="1" customWidth="1"/>
    <col min="17" max="16384" width="9.125" style="52" customWidth="1"/>
  </cols>
  <sheetData>
    <row r="1" spans="1:14" ht="18.75" customHeight="1">
      <c r="A1" s="390" t="s">
        <v>138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5" customHeight="1">
      <c r="A2" s="391" t="str">
        <f>зерноск!A2</f>
        <v>по состоянию на 16 ноября 2017 года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s="56" customFormat="1" ht="15.75">
      <c r="A3" s="374" t="s">
        <v>1</v>
      </c>
      <c r="B3" s="392" t="s">
        <v>136</v>
      </c>
      <c r="C3" s="380" t="s">
        <v>144</v>
      </c>
      <c r="D3" s="382" t="s">
        <v>145</v>
      </c>
      <c r="E3" s="378" t="s">
        <v>96</v>
      </c>
      <c r="F3" s="374"/>
      <c r="G3" s="375"/>
      <c r="H3" s="379"/>
      <c r="I3" s="374" t="s">
        <v>60</v>
      </c>
      <c r="J3" s="375"/>
      <c r="K3" s="375"/>
      <c r="L3" s="53"/>
      <c r="M3" s="54" t="s">
        <v>0</v>
      </c>
      <c r="N3" s="55"/>
    </row>
    <row r="4" spans="1:19" s="56" customFormat="1" ht="31.5" customHeight="1">
      <c r="A4" s="377"/>
      <c r="B4" s="392"/>
      <c r="C4" s="381"/>
      <c r="D4" s="383"/>
      <c r="E4" s="367" t="s">
        <v>104</v>
      </c>
      <c r="F4" s="365" t="s">
        <v>109</v>
      </c>
      <c r="G4" s="365" t="s">
        <v>105</v>
      </c>
      <c r="H4" s="368" t="s">
        <v>103</v>
      </c>
      <c r="I4" s="369" t="s">
        <v>104</v>
      </c>
      <c r="J4" s="369" t="s">
        <v>105</v>
      </c>
      <c r="K4" s="369" t="s">
        <v>103</v>
      </c>
      <c r="L4" s="367" t="s">
        <v>104</v>
      </c>
      <c r="M4" s="365" t="s">
        <v>105</v>
      </c>
      <c r="N4" s="365" t="s">
        <v>103</v>
      </c>
      <c r="S4" s="60"/>
    </row>
    <row r="5" spans="1:14" s="45" customFormat="1" ht="15.75">
      <c r="A5" s="161" t="s">
        <v>2</v>
      </c>
      <c r="B5" s="316">
        <v>3105.867</v>
      </c>
      <c r="C5" s="356">
        <f>C6+C25+C36+C45+C53+C68+C75+C92</f>
        <v>214.0965</v>
      </c>
      <c r="D5" s="352">
        <f>D6+D25+D36+D45+D53+D68+D75+D92</f>
        <v>2891.7715</v>
      </c>
      <c r="E5" s="164">
        <f>E6+E25+E36+E45+E53+E68+E75+E92</f>
        <v>2075.5307</v>
      </c>
      <c r="F5" s="298">
        <f>E5/D5*100</f>
        <v>71.77367575550142</v>
      </c>
      <c r="G5" s="62">
        <v>2303.9369999999994</v>
      </c>
      <c r="H5" s="210">
        <f aca="true" t="shared" si="0" ref="H5:H70">E5-G5</f>
        <v>-228.40629999999965</v>
      </c>
      <c r="I5" s="171">
        <f>I6+I25+I36+I45+I53+I68+I75+I92</f>
        <v>10428.6198</v>
      </c>
      <c r="J5" s="62">
        <v>13283.6</v>
      </c>
      <c r="K5" s="63">
        <f>I5-J5</f>
        <v>-2854.9802</v>
      </c>
      <c r="L5" s="317">
        <f>IF(E5&gt;0,I5/E5*10,"")</f>
        <v>50.245557919234834</v>
      </c>
      <c r="M5" s="298">
        <f>IF(G5&gt;0,J5/G5*10,"")</f>
        <v>57.6560904226114</v>
      </c>
      <c r="N5" s="63">
        <f>L5-M5</f>
        <v>-7.410532503376565</v>
      </c>
    </row>
    <row r="6" spans="1:14" s="44" customFormat="1" ht="15.75">
      <c r="A6" s="162" t="s">
        <v>3</v>
      </c>
      <c r="B6" s="165">
        <v>971.374</v>
      </c>
      <c r="C6" s="297">
        <f>SUM(C7:C23)</f>
        <v>78.20499999999998</v>
      </c>
      <c r="D6" s="305">
        <f aca="true" t="shared" si="1" ref="D6:D68">B6-C6</f>
        <v>893.1690000000001</v>
      </c>
      <c r="E6" s="358">
        <f>SUM(E7:E23)</f>
        <v>489.93100000000004</v>
      </c>
      <c r="F6" s="39">
        <f>E6/D6*100</f>
        <v>54.85311290472463</v>
      </c>
      <c r="G6" s="65">
        <v>605.2529999999999</v>
      </c>
      <c r="H6" s="109">
        <f t="shared" si="0"/>
        <v>-115.32199999999989</v>
      </c>
      <c r="I6" s="172">
        <f>SUM(I7:I23)</f>
        <v>3151.0469999999996</v>
      </c>
      <c r="J6" s="65">
        <v>4365.099999999999</v>
      </c>
      <c r="K6" s="67">
        <f aca="true" t="shared" si="2" ref="K6:K69">I6-J6</f>
        <v>-1214.0529999999999</v>
      </c>
      <c r="L6" s="170">
        <f aca="true" t="shared" si="3" ref="L6:L69">IF(E6&gt;0,I6/E6*10,"")</f>
        <v>64.31613839499846</v>
      </c>
      <c r="M6" s="39">
        <f aca="true" t="shared" si="4" ref="M6:M69">IF(G6&gt;0,J6/G6*10,"")</f>
        <v>72.12025384426016</v>
      </c>
      <c r="N6" s="67">
        <f>L6-M6</f>
        <v>-7.804115449261701</v>
      </c>
    </row>
    <row r="7" spans="1:14" s="366" customFormat="1" ht="15">
      <c r="A7" s="75" t="s">
        <v>4</v>
      </c>
      <c r="B7" s="166">
        <v>150.022</v>
      </c>
      <c r="C7" s="268">
        <v>2.56</v>
      </c>
      <c r="D7" s="306">
        <f>B7-C7</f>
        <v>147.462</v>
      </c>
      <c r="E7" s="166">
        <v>132.8</v>
      </c>
      <c r="F7" s="73">
        <f aca="true" t="shared" si="5" ref="F7:F69">E7/D7*100</f>
        <v>90.05709945613108</v>
      </c>
      <c r="G7" s="66">
        <v>120.8</v>
      </c>
      <c r="H7" s="211">
        <f t="shared" si="0"/>
        <v>12.000000000000014</v>
      </c>
      <c r="I7" s="94">
        <v>825.8</v>
      </c>
      <c r="J7" s="66">
        <v>1019.6</v>
      </c>
      <c r="K7" s="95">
        <f t="shared" si="2"/>
        <v>-193.80000000000007</v>
      </c>
      <c r="L7" s="167">
        <f t="shared" si="3"/>
        <v>62.18373493975903</v>
      </c>
      <c r="M7" s="73">
        <f t="shared" si="4"/>
        <v>84.40397350993378</v>
      </c>
      <c r="N7" s="95">
        <f>L7-M7</f>
        <v>-22.22023857017475</v>
      </c>
    </row>
    <row r="8" spans="1:14" s="366" customFormat="1" ht="15">
      <c r="A8" s="75" t="s">
        <v>5</v>
      </c>
      <c r="B8" s="166">
        <v>78.258</v>
      </c>
      <c r="C8" s="268">
        <v>0.154</v>
      </c>
      <c r="D8" s="306">
        <f t="shared" si="1"/>
        <v>78.104</v>
      </c>
      <c r="E8" s="166">
        <v>22.821</v>
      </c>
      <c r="F8" s="73">
        <f t="shared" si="5"/>
        <v>29.21873399569805</v>
      </c>
      <c r="G8" s="66">
        <v>30.8</v>
      </c>
      <c r="H8" s="110">
        <f t="shared" si="0"/>
        <v>-7.978999999999999</v>
      </c>
      <c r="I8" s="72">
        <v>198.577</v>
      </c>
      <c r="J8" s="73">
        <v>246.8</v>
      </c>
      <c r="K8" s="101">
        <f t="shared" si="2"/>
        <v>-48.22300000000001</v>
      </c>
      <c r="L8" s="167">
        <f t="shared" si="3"/>
        <v>87.01503001621313</v>
      </c>
      <c r="M8" s="73">
        <f t="shared" si="4"/>
        <v>80.12987012987013</v>
      </c>
      <c r="N8" s="101">
        <f aca="true" t="shared" si="6" ref="N8:N13">L8-M8</f>
        <v>6.885159886343004</v>
      </c>
    </row>
    <row r="9" spans="1:14" s="366" customFormat="1" ht="15" hidden="1">
      <c r="A9" s="75" t="s">
        <v>6</v>
      </c>
      <c r="B9" s="166">
        <v>1.181</v>
      </c>
      <c r="C9" s="268">
        <v>1.181</v>
      </c>
      <c r="D9" s="306">
        <f t="shared" si="1"/>
        <v>0</v>
      </c>
      <c r="E9" s="166"/>
      <c r="F9" s="73" t="e">
        <f t="shared" si="5"/>
        <v>#DIV/0!</v>
      </c>
      <c r="G9" s="66">
        <v>0.853</v>
      </c>
      <c r="H9" s="110">
        <f t="shared" si="0"/>
        <v>-0.853</v>
      </c>
      <c r="I9" s="72"/>
      <c r="J9" s="73">
        <v>5.7</v>
      </c>
      <c r="K9" s="101">
        <f t="shared" si="2"/>
        <v>-5.7</v>
      </c>
      <c r="L9" s="167">
        <f t="shared" si="3"/>
      </c>
      <c r="M9" s="73">
        <f t="shared" si="4"/>
        <v>66.8229777256741</v>
      </c>
      <c r="N9" s="101" t="e">
        <f t="shared" si="6"/>
        <v>#VALUE!</v>
      </c>
    </row>
    <row r="10" spans="1:14" s="366" customFormat="1" ht="15">
      <c r="A10" s="75" t="s">
        <v>7</v>
      </c>
      <c r="B10" s="166">
        <v>254.639</v>
      </c>
      <c r="C10" s="268">
        <v>73</v>
      </c>
      <c r="D10" s="306">
        <f t="shared" si="1"/>
        <v>181.639</v>
      </c>
      <c r="E10" s="166">
        <v>122.7</v>
      </c>
      <c r="F10" s="73">
        <f t="shared" si="5"/>
        <v>67.55157207427919</v>
      </c>
      <c r="G10" s="66">
        <v>154.7</v>
      </c>
      <c r="H10" s="110">
        <f t="shared" si="0"/>
        <v>-31.999999999999986</v>
      </c>
      <c r="I10" s="72">
        <v>498.8</v>
      </c>
      <c r="J10" s="73">
        <v>814.7</v>
      </c>
      <c r="K10" s="101">
        <f t="shared" si="2"/>
        <v>-315.90000000000003</v>
      </c>
      <c r="L10" s="167">
        <f t="shared" si="3"/>
        <v>40.6519967400163</v>
      </c>
      <c r="M10" s="73">
        <f t="shared" si="4"/>
        <v>52.663219133807374</v>
      </c>
      <c r="N10" s="101">
        <f t="shared" si="6"/>
        <v>-12.011222393791073</v>
      </c>
    </row>
    <row r="11" spans="1:14" s="366" customFormat="1" ht="15" hidden="1">
      <c r="A11" s="75" t="s">
        <v>8</v>
      </c>
      <c r="B11" s="166"/>
      <c r="C11" s="268"/>
      <c r="D11" s="306">
        <f t="shared" si="1"/>
        <v>0</v>
      </c>
      <c r="E11" s="166"/>
      <c r="F11" s="73" t="e">
        <f t="shared" si="5"/>
        <v>#DIV/0!</v>
      </c>
      <c r="G11" s="66"/>
      <c r="H11" s="110">
        <f t="shared" si="0"/>
        <v>0</v>
      </c>
      <c r="I11" s="72"/>
      <c r="J11" s="73"/>
      <c r="K11" s="101">
        <f t="shared" si="2"/>
        <v>0</v>
      </c>
      <c r="L11" s="167">
        <f t="shared" si="3"/>
      </c>
      <c r="M11" s="73">
        <f t="shared" si="4"/>
      </c>
      <c r="N11" s="101" t="e">
        <f t="shared" si="6"/>
        <v>#VALUE!</v>
      </c>
    </row>
    <row r="12" spans="1:16" s="366" customFormat="1" ht="15">
      <c r="A12" s="75" t="s">
        <v>9</v>
      </c>
      <c r="B12" s="166">
        <v>3.109</v>
      </c>
      <c r="C12" s="268"/>
      <c r="D12" s="306">
        <f t="shared" si="1"/>
        <v>3.109</v>
      </c>
      <c r="E12" s="166">
        <v>0.2</v>
      </c>
      <c r="F12" s="73">
        <f t="shared" si="5"/>
        <v>6.43293663557414</v>
      </c>
      <c r="G12" s="66">
        <v>1.4</v>
      </c>
      <c r="H12" s="110">
        <f t="shared" si="0"/>
        <v>-1.2</v>
      </c>
      <c r="I12" s="72">
        <v>1.5</v>
      </c>
      <c r="J12" s="73">
        <v>10</v>
      </c>
      <c r="K12" s="101">
        <f t="shared" si="2"/>
        <v>-8.5</v>
      </c>
      <c r="L12" s="167">
        <f t="shared" si="3"/>
        <v>75</v>
      </c>
      <c r="M12" s="73">
        <f t="shared" si="4"/>
        <v>71.42857142857143</v>
      </c>
      <c r="N12" s="101">
        <f t="shared" si="6"/>
        <v>3.5714285714285694</v>
      </c>
      <c r="O12" s="69"/>
      <c r="P12" s="69"/>
    </row>
    <row r="13" spans="1:14" s="366" customFormat="1" ht="15" hidden="1">
      <c r="A13" s="75" t="s">
        <v>10</v>
      </c>
      <c r="B13" s="166"/>
      <c r="C13" s="268"/>
      <c r="D13" s="306">
        <f t="shared" si="1"/>
        <v>0</v>
      </c>
      <c r="E13" s="166"/>
      <c r="F13" s="73" t="e">
        <f t="shared" si="5"/>
        <v>#DIV/0!</v>
      </c>
      <c r="G13" s="66"/>
      <c r="H13" s="110">
        <f t="shared" si="0"/>
        <v>0</v>
      </c>
      <c r="I13" s="72"/>
      <c r="J13" s="73"/>
      <c r="K13" s="101">
        <f t="shared" si="2"/>
        <v>0</v>
      </c>
      <c r="L13" s="167">
        <f t="shared" si="3"/>
      </c>
      <c r="M13" s="73">
        <f t="shared" si="4"/>
      </c>
      <c r="N13" s="101" t="e">
        <f t="shared" si="6"/>
        <v>#VALUE!</v>
      </c>
    </row>
    <row r="14" spans="1:14" s="366" customFormat="1" ht="15">
      <c r="A14" s="75" t="s">
        <v>11</v>
      </c>
      <c r="B14" s="166">
        <v>159.398</v>
      </c>
      <c r="C14" s="268"/>
      <c r="D14" s="306">
        <f t="shared" si="1"/>
        <v>159.398</v>
      </c>
      <c r="E14" s="166">
        <v>113</v>
      </c>
      <c r="F14" s="73">
        <f t="shared" si="5"/>
        <v>70.89173013463154</v>
      </c>
      <c r="G14" s="66">
        <v>118</v>
      </c>
      <c r="H14" s="110">
        <f t="shared" si="0"/>
        <v>-5</v>
      </c>
      <c r="I14" s="72">
        <v>938</v>
      </c>
      <c r="J14" s="73">
        <v>905</v>
      </c>
      <c r="K14" s="101">
        <f t="shared" si="2"/>
        <v>33</v>
      </c>
      <c r="L14" s="167">
        <f t="shared" si="3"/>
        <v>83.00884955752211</v>
      </c>
      <c r="M14" s="73">
        <f t="shared" si="4"/>
        <v>76.69491525423729</v>
      </c>
      <c r="N14" s="101">
        <f>L14-M14</f>
        <v>6.3139343032848245</v>
      </c>
    </row>
    <row r="15" spans="1:14" s="366" customFormat="1" ht="15">
      <c r="A15" s="75" t="s">
        <v>12</v>
      </c>
      <c r="B15" s="166">
        <v>89.752</v>
      </c>
      <c r="C15" s="268"/>
      <c r="D15" s="306">
        <f t="shared" si="1"/>
        <v>89.752</v>
      </c>
      <c r="E15" s="166">
        <v>23.4</v>
      </c>
      <c r="F15" s="73">
        <f t="shared" si="5"/>
        <v>26.07184241019699</v>
      </c>
      <c r="G15" s="66">
        <v>54</v>
      </c>
      <c r="H15" s="110">
        <f t="shared" si="0"/>
        <v>-30.6</v>
      </c>
      <c r="I15" s="72">
        <v>155.3</v>
      </c>
      <c r="J15" s="73">
        <v>393.1</v>
      </c>
      <c r="K15" s="101">
        <f t="shared" si="2"/>
        <v>-237.8</v>
      </c>
      <c r="L15" s="167">
        <f t="shared" si="3"/>
        <v>66.36752136752138</v>
      </c>
      <c r="M15" s="73">
        <f t="shared" si="4"/>
        <v>72.7962962962963</v>
      </c>
      <c r="N15" s="101">
        <f aca="true" t="shared" si="7" ref="N15:N31">L15-M15</f>
        <v>-6.428774928774928</v>
      </c>
    </row>
    <row r="16" spans="1:14" s="366" customFormat="1" ht="15" hidden="1">
      <c r="A16" s="75" t="s">
        <v>92</v>
      </c>
      <c r="B16" s="166">
        <v>2.496</v>
      </c>
      <c r="C16" s="268"/>
      <c r="D16" s="306">
        <f t="shared" si="1"/>
        <v>2.496</v>
      </c>
      <c r="E16" s="166"/>
      <c r="F16" s="73">
        <f t="shared" si="5"/>
        <v>0</v>
      </c>
      <c r="G16" s="66"/>
      <c r="H16" s="110">
        <f t="shared" si="0"/>
        <v>0</v>
      </c>
      <c r="I16" s="72"/>
      <c r="J16" s="73"/>
      <c r="K16" s="101">
        <f t="shared" si="2"/>
        <v>0</v>
      </c>
      <c r="L16" s="167">
        <f t="shared" si="3"/>
      </c>
      <c r="M16" s="73">
        <f t="shared" si="4"/>
      </c>
      <c r="N16" s="101" t="e">
        <f t="shared" si="7"/>
        <v>#VALUE!</v>
      </c>
    </row>
    <row r="17" spans="1:14" s="366" customFormat="1" ht="15">
      <c r="A17" s="75" t="s">
        <v>13</v>
      </c>
      <c r="B17" s="166">
        <v>58.848</v>
      </c>
      <c r="C17" s="268">
        <v>0.57</v>
      </c>
      <c r="D17" s="306">
        <f t="shared" si="1"/>
        <v>58.278</v>
      </c>
      <c r="E17" s="166">
        <v>24.5</v>
      </c>
      <c r="F17" s="73">
        <f t="shared" si="5"/>
        <v>42.0398778269673</v>
      </c>
      <c r="G17" s="66">
        <v>30.7</v>
      </c>
      <c r="H17" s="110">
        <f t="shared" si="0"/>
        <v>-6.199999999999999</v>
      </c>
      <c r="I17" s="72">
        <v>189.1</v>
      </c>
      <c r="J17" s="73">
        <v>279.2</v>
      </c>
      <c r="K17" s="101">
        <f t="shared" si="2"/>
        <v>-90.1</v>
      </c>
      <c r="L17" s="167">
        <f t="shared" si="3"/>
        <v>77.18367346938776</v>
      </c>
      <c r="M17" s="73">
        <f t="shared" si="4"/>
        <v>90.94462540716613</v>
      </c>
      <c r="N17" s="101">
        <f t="shared" si="7"/>
        <v>-13.760951937778373</v>
      </c>
    </row>
    <row r="18" spans="1:14" s="366" customFormat="1" ht="15">
      <c r="A18" s="75" t="s">
        <v>14</v>
      </c>
      <c r="B18" s="166">
        <v>26.591</v>
      </c>
      <c r="C18" s="268">
        <v>0.32</v>
      </c>
      <c r="D18" s="306">
        <f t="shared" si="1"/>
        <v>26.271</v>
      </c>
      <c r="E18" s="166">
        <v>3.6</v>
      </c>
      <c r="F18" s="73">
        <f t="shared" si="5"/>
        <v>13.703323055841041</v>
      </c>
      <c r="G18" s="66">
        <v>19.6</v>
      </c>
      <c r="H18" s="110">
        <f t="shared" si="0"/>
        <v>-16</v>
      </c>
      <c r="I18" s="72">
        <v>20.6</v>
      </c>
      <c r="J18" s="73">
        <v>146.7</v>
      </c>
      <c r="K18" s="101">
        <f t="shared" si="2"/>
        <v>-126.1</v>
      </c>
      <c r="L18" s="167">
        <f t="shared" si="3"/>
        <v>57.22222222222222</v>
      </c>
      <c r="M18" s="73">
        <f t="shared" si="4"/>
        <v>74.8469387755102</v>
      </c>
      <c r="N18" s="101">
        <f t="shared" si="7"/>
        <v>-17.624716553287975</v>
      </c>
    </row>
    <row r="19" spans="1:14" s="366" customFormat="1" ht="15" hidden="1">
      <c r="A19" s="75" t="s">
        <v>15</v>
      </c>
      <c r="B19" s="166">
        <v>0.793</v>
      </c>
      <c r="C19" s="268">
        <v>0.2</v>
      </c>
      <c r="D19" s="306">
        <f t="shared" si="1"/>
        <v>0.593</v>
      </c>
      <c r="E19" s="166"/>
      <c r="F19" s="73">
        <f t="shared" si="5"/>
        <v>0</v>
      </c>
      <c r="G19" s="66"/>
      <c r="H19" s="110">
        <f t="shared" si="0"/>
        <v>0</v>
      </c>
      <c r="I19" s="94"/>
      <c r="J19" s="66"/>
      <c r="K19" s="101">
        <f t="shared" si="2"/>
        <v>0</v>
      </c>
      <c r="L19" s="167">
        <f t="shared" si="3"/>
      </c>
      <c r="M19" s="73">
        <f t="shared" si="4"/>
      </c>
      <c r="N19" s="101" t="e">
        <f>L19-M19</f>
        <v>#VALUE!</v>
      </c>
    </row>
    <row r="20" spans="1:14" s="366" customFormat="1" ht="15">
      <c r="A20" s="75" t="s">
        <v>16</v>
      </c>
      <c r="B20" s="166">
        <v>136.416</v>
      </c>
      <c r="C20" s="268">
        <v>0.22</v>
      </c>
      <c r="D20" s="306">
        <f>B20-C20</f>
        <v>136.196</v>
      </c>
      <c r="E20" s="166">
        <v>44.5</v>
      </c>
      <c r="F20" s="73">
        <f t="shared" si="5"/>
        <v>32.67349995594584</v>
      </c>
      <c r="G20" s="73">
        <v>71.6</v>
      </c>
      <c r="H20" s="110">
        <f t="shared" si="0"/>
        <v>-27.099999999999994</v>
      </c>
      <c r="I20" s="94">
        <v>304.5</v>
      </c>
      <c r="J20" s="66">
        <v>532.1</v>
      </c>
      <c r="K20" s="95">
        <f t="shared" si="2"/>
        <v>-227.60000000000002</v>
      </c>
      <c r="L20" s="167">
        <f t="shared" si="3"/>
        <v>68.42696629213484</v>
      </c>
      <c r="M20" s="73">
        <f t="shared" si="4"/>
        <v>74.31564245810057</v>
      </c>
      <c r="N20" s="95">
        <f t="shared" si="7"/>
        <v>-5.888676165965734</v>
      </c>
    </row>
    <row r="21" spans="1:14" s="366" customFormat="1" ht="15" hidden="1">
      <c r="A21" s="75" t="s">
        <v>17</v>
      </c>
      <c r="B21" s="166"/>
      <c r="C21" s="268"/>
      <c r="D21" s="306">
        <f t="shared" si="1"/>
        <v>0</v>
      </c>
      <c r="E21" s="166"/>
      <c r="F21" s="73" t="e">
        <f t="shared" si="5"/>
        <v>#DIV/0!</v>
      </c>
      <c r="G21" s="73"/>
      <c r="H21" s="110">
        <f t="shared" si="0"/>
        <v>0</v>
      </c>
      <c r="I21" s="94"/>
      <c r="J21" s="66"/>
      <c r="K21" s="95">
        <f t="shared" si="2"/>
        <v>0</v>
      </c>
      <c r="L21" s="167">
        <f t="shared" si="3"/>
      </c>
      <c r="M21" s="73">
        <f t="shared" si="4"/>
      </c>
      <c r="N21" s="95" t="e">
        <f t="shared" si="7"/>
        <v>#VALUE!</v>
      </c>
    </row>
    <row r="22" spans="1:14" s="366" customFormat="1" ht="15">
      <c r="A22" s="75" t="s">
        <v>18</v>
      </c>
      <c r="B22" s="166">
        <v>9.651</v>
      </c>
      <c r="C22" s="268"/>
      <c r="D22" s="306">
        <f t="shared" si="1"/>
        <v>9.651</v>
      </c>
      <c r="E22" s="166">
        <v>2.41</v>
      </c>
      <c r="F22" s="73">
        <f t="shared" si="5"/>
        <v>24.971505543467</v>
      </c>
      <c r="G22" s="73">
        <v>2.8</v>
      </c>
      <c r="H22" s="110">
        <f t="shared" si="0"/>
        <v>-0.3899999999999997</v>
      </c>
      <c r="I22" s="94">
        <v>18.87</v>
      </c>
      <c r="J22" s="66">
        <v>12.2</v>
      </c>
      <c r="K22" s="95">
        <f t="shared" si="2"/>
        <v>6.670000000000002</v>
      </c>
      <c r="L22" s="167">
        <f t="shared" si="3"/>
        <v>78.29875518672199</v>
      </c>
      <c r="M22" s="73">
        <f t="shared" si="4"/>
        <v>43.57142857142857</v>
      </c>
      <c r="N22" s="95">
        <f t="shared" si="7"/>
        <v>34.72732661529342</v>
      </c>
    </row>
    <row r="23" spans="1:14" s="366" customFormat="1" ht="15.75" hidden="1">
      <c r="A23" s="75" t="s">
        <v>19</v>
      </c>
      <c r="B23" s="166"/>
      <c r="C23" s="268"/>
      <c r="D23" s="306">
        <f t="shared" si="1"/>
        <v>0</v>
      </c>
      <c r="E23" s="166"/>
      <c r="F23" s="73" t="e">
        <f t="shared" si="5"/>
        <v>#DIV/0!</v>
      </c>
      <c r="G23" s="73"/>
      <c r="H23" s="110">
        <f t="shared" si="0"/>
        <v>0</v>
      </c>
      <c r="I23" s="94"/>
      <c r="J23" s="66"/>
      <c r="K23" s="67">
        <f t="shared" si="2"/>
        <v>0</v>
      </c>
      <c r="L23" s="167">
        <f t="shared" si="3"/>
      </c>
      <c r="M23" s="73">
        <f t="shared" si="4"/>
      </c>
      <c r="N23" s="67" t="e">
        <f t="shared" si="7"/>
        <v>#VALUE!</v>
      </c>
    </row>
    <row r="24" spans="1:14" s="366" customFormat="1" ht="15.75" hidden="1">
      <c r="A24" s="75"/>
      <c r="B24" s="166">
        <v>999999999</v>
      </c>
      <c r="C24" s="268"/>
      <c r="D24" s="306">
        <f t="shared" si="1"/>
        <v>999999999</v>
      </c>
      <c r="E24" s="166"/>
      <c r="F24" s="73">
        <f t="shared" si="5"/>
        <v>0</v>
      </c>
      <c r="G24" s="73"/>
      <c r="H24" s="110"/>
      <c r="I24" s="94"/>
      <c r="J24" s="66"/>
      <c r="K24" s="67"/>
      <c r="L24" s="167">
        <f t="shared" si="3"/>
      </c>
      <c r="M24" s="73">
        <f t="shared" si="4"/>
      </c>
      <c r="N24" s="67" t="e">
        <f t="shared" si="7"/>
        <v>#VALUE!</v>
      </c>
    </row>
    <row r="25" spans="1:14" s="44" customFormat="1" ht="15.75">
      <c r="A25" s="162" t="s">
        <v>20</v>
      </c>
      <c r="B25" s="165">
        <v>9.189</v>
      </c>
      <c r="C25" s="297">
        <v>0</v>
      </c>
      <c r="D25" s="305">
        <f t="shared" si="1"/>
        <v>9.189</v>
      </c>
      <c r="E25" s="165">
        <f>SUM(E26:E35)-E29</f>
        <v>1.3</v>
      </c>
      <c r="F25" s="39">
        <f t="shared" si="5"/>
        <v>14.147350092501904</v>
      </c>
      <c r="G25" s="65">
        <v>7.9</v>
      </c>
      <c r="H25" s="109">
        <f t="shared" si="0"/>
        <v>-6.6000000000000005</v>
      </c>
      <c r="I25" s="172">
        <f>SUM(I26:I35)-I29</f>
        <v>9.7</v>
      </c>
      <c r="J25" s="65">
        <v>77.2</v>
      </c>
      <c r="K25" s="67">
        <f t="shared" si="2"/>
        <v>-67.5</v>
      </c>
      <c r="L25" s="170">
        <f t="shared" si="3"/>
        <v>74.61538461538461</v>
      </c>
      <c r="M25" s="39">
        <f t="shared" si="4"/>
        <v>97.72151898734178</v>
      </c>
      <c r="N25" s="101">
        <f t="shared" si="7"/>
        <v>-23.106134371957168</v>
      </c>
    </row>
    <row r="26" spans="1:14" s="366" customFormat="1" ht="15.75" hidden="1">
      <c r="A26" s="75" t="s">
        <v>61</v>
      </c>
      <c r="B26" s="166"/>
      <c r="C26" s="268"/>
      <c r="D26" s="306">
        <f t="shared" si="1"/>
        <v>0</v>
      </c>
      <c r="E26" s="166"/>
      <c r="F26" s="73" t="e">
        <f t="shared" si="5"/>
        <v>#DIV/0!</v>
      </c>
      <c r="G26" s="73"/>
      <c r="H26" s="110">
        <f t="shared" si="0"/>
        <v>0</v>
      </c>
      <c r="I26" s="72"/>
      <c r="J26" s="66"/>
      <c r="K26" s="67">
        <f t="shared" si="2"/>
        <v>0</v>
      </c>
      <c r="L26" s="167">
        <f t="shared" si="3"/>
      </c>
      <c r="M26" s="73">
        <f t="shared" si="4"/>
      </c>
      <c r="N26" s="67" t="e">
        <f t="shared" si="7"/>
        <v>#VALUE!</v>
      </c>
    </row>
    <row r="27" spans="1:14" s="366" customFormat="1" ht="15.75" hidden="1">
      <c r="A27" s="75" t="s">
        <v>21</v>
      </c>
      <c r="B27" s="166"/>
      <c r="C27" s="268"/>
      <c r="D27" s="306">
        <f t="shared" si="1"/>
        <v>0</v>
      </c>
      <c r="E27" s="166"/>
      <c r="F27" s="73" t="e">
        <f t="shared" si="5"/>
        <v>#DIV/0!</v>
      </c>
      <c r="G27" s="73"/>
      <c r="H27" s="110">
        <f t="shared" si="0"/>
        <v>0</v>
      </c>
      <c r="I27" s="72"/>
      <c r="J27" s="66"/>
      <c r="K27" s="67">
        <f t="shared" si="2"/>
        <v>0</v>
      </c>
      <c r="L27" s="167">
        <f t="shared" si="3"/>
      </c>
      <c r="M27" s="73">
        <f t="shared" si="4"/>
      </c>
      <c r="N27" s="67" t="e">
        <f t="shared" si="7"/>
        <v>#VALUE!</v>
      </c>
    </row>
    <row r="28" spans="1:14" s="366" customFormat="1" ht="15.75" hidden="1">
      <c r="A28" s="75" t="s">
        <v>22</v>
      </c>
      <c r="B28" s="166"/>
      <c r="C28" s="268"/>
      <c r="D28" s="306">
        <f t="shared" si="1"/>
        <v>0</v>
      </c>
      <c r="E28" s="166"/>
      <c r="F28" s="73" t="e">
        <f t="shared" si="5"/>
        <v>#DIV/0!</v>
      </c>
      <c r="G28" s="73"/>
      <c r="H28" s="110">
        <f t="shared" si="0"/>
        <v>0</v>
      </c>
      <c r="I28" s="72"/>
      <c r="J28" s="66"/>
      <c r="K28" s="67">
        <f t="shared" si="2"/>
        <v>0</v>
      </c>
      <c r="L28" s="167">
        <f t="shared" si="3"/>
      </c>
      <c r="M28" s="73">
        <f t="shared" si="4"/>
      </c>
      <c r="N28" s="67" t="e">
        <f t="shared" si="7"/>
        <v>#VALUE!</v>
      </c>
    </row>
    <row r="29" spans="1:14" s="366" customFormat="1" ht="15.75" hidden="1">
      <c r="A29" s="75" t="s">
        <v>62</v>
      </c>
      <c r="B29" s="166"/>
      <c r="C29" s="268"/>
      <c r="D29" s="306">
        <f t="shared" si="1"/>
        <v>0</v>
      </c>
      <c r="E29" s="166"/>
      <c r="F29" s="73" t="e">
        <f t="shared" si="5"/>
        <v>#DIV/0!</v>
      </c>
      <c r="G29" s="73"/>
      <c r="H29" s="110">
        <f t="shared" si="0"/>
        <v>0</v>
      </c>
      <c r="I29" s="72"/>
      <c r="J29" s="73"/>
      <c r="K29" s="67">
        <f t="shared" si="2"/>
        <v>0</v>
      </c>
      <c r="L29" s="167">
        <f t="shared" si="3"/>
      </c>
      <c r="M29" s="73">
        <f t="shared" si="4"/>
      </c>
      <c r="N29" s="67" t="e">
        <f t="shared" si="7"/>
        <v>#VALUE!</v>
      </c>
    </row>
    <row r="30" spans="1:14" s="366" customFormat="1" ht="15.75" hidden="1">
      <c r="A30" s="75" t="s">
        <v>23</v>
      </c>
      <c r="B30" s="166"/>
      <c r="C30" s="268"/>
      <c r="D30" s="306">
        <f t="shared" si="1"/>
        <v>0</v>
      </c>
      <c r="E30" s="166"/>
      <c r="F30" s="73" t="e">
        <f t="shared" si="5"/>
        <v>#DIV/0!</v>
      </c>
      <c r="G30" s="73"/>
      <c r="H30" s="110">
        <f t="shared" si="0"/>
        <v>0</v>
      </c>
      <c r="I30" s="72"/>
      <c r="J30" s="73"/>
      <c r="K30" s="67">
        <f t="shared" si="2"/>
        <v>0</v>
      </c>
      <c r="L30" s="167">
        <f t="shared" si="3"/>
      </c>
      <c r="M30" s="73">
        <f t="shared" si="4"/>
      </c>
      <c r="N30" s="67" t="e">
        <f t="shared" si="7"/>
        <v>#VALUE!</v>
      </c>
    </row>
    <row r="31" spans="1:14" s="366" customFormat="1" ht="15">
      <c r="A31" s="75" t="s">
        <v>24</v>
      </c>
      <c r="B31" s="166">
        <v>9.189</v>
      </c>
      <c r="C31" s="268"/>
      <c r="D31" s="306">
        <f t="shared" si="1"/>
        <v>9.189</v>
      </c>
      <c r="E31" s="166">
        <v>1.3</v>
      </c>
      <c r="F31" s="73">
        <f t="shared" si="5"/>
        <v>14.147350092501904</v>
      </c>
      <c r="G31" s="73">
        <v>7.9</v>
      </c>
      <c r="H31" s="110">
        <f t="shared" si="0"/>
        <v>-6.6000000000000005</v>
      </c>
      <c r="I31" s="72">
        <v>9.7</v>
      </c>
      <c r="J31" s="73">
        <v>77.2</v>
      </c>
      <c r="K31" s="95">
        <f t="shared" si="2"/>
        <v>-67.5</v>
      </c>
      <c r="L31" s="167">
        <f t="shared" si="3"/>
        <v>74.61538461538461</v>
      </c>
      <c r="M31" s="73">
        <f t="shared" si="4"/>
        <v>97.72151898734178</v>
      </c>
      <c r="N31" s="101">
        <f t="shared" si="7"/>
        <v>-23.106134371957168</v>
      </c>
    </row>
    <row r="32" spans="1:14" s="366" customFormat="1" ht="15.75" hidden="1">
      <c r="A32" s="75" t="s">
        <v>25</v>
      </c>
      <c r="B32" s="166"/>
      <c r="C32" s="268"/>
      <c r="D32" s="306">
        <f t="shared" si="1"/>
        <v>0</v>
      </c>
      <c r="E32" s="166"/>
      <c r="F32" s="73" t="e">
        <f t="shared" si="5"/>
        <v>#DIV/0!</v>
      </c>
      <c r="G32" s="73"/>
      <c r="H32" s="110">
        <f t="shared" si="0"/>
        <v>0</v>
      </c>
      <c r="I32" s="72"/>
      <c r="J32" s="73"/>
      <c r="K32" s="67">
        <f t="shared" si="2"/>
        <v>0</v>
      </c>
      <c r="L32" s="167">
        <f t="shared" si="3"/>
      </c>
      <c r="M32" s="73">
        <f t="shared" si="4"/>
      </c>
      <c r="N32" s="67" t="s">
        <v>100</v>
      </c>
    </row>
    <row r="33" spans="1:14" s="366" customFormat="1" ht="15.75" hidden="1">
      <c r="A33" s="75" t="s">
        <v>26</v>
      </c>
      <c r="B33" s="166"/>
      <c r="C33" s="268"/>
      <c r="D33" s="306">
        <f t="shared" si="1"/>
        <v>0</v>
      </c>
      <c r="E33" s="166"/>
      <c r="F33" s="73" t="e">
        <f t="shared" si="5"/>
        <v>#DIV/0!</v>
      </c>
      <c r="G33" s="73"/>
      <c r="H33" s="110">
        <f t="shared" si="0"/>
        <v>0</v>
      </c>
      <c r="I33" s="72"/>
      <c r="J33" s="73"/>
      <c r="K33" s="67">
        <f t="shared" si="2"/>
        <v>0</v>
      </c>
      <c r="L33" s="167">
        <f t="shared" si="3"/>
      </c>
      <c r="M33" s="73">
        <f t="shared" si="4"/>
      </c>
      <c r="N33" s="67" t="s">
        <v>100</v>
      </c>
    </row>
    <row r="34" spans="1:14" s="366" customFormat="1" ht="15.75" hidden="1">
      <c r="A34" s="75" t="s">
        <v>27</v>
      </c>
      <c r="B34" s="166"/>
      <c r="C34" s="268"/>
      <c r="D34" s="306">
        <f t="shared" si="1"/>
        <v>0</v>
      </c>
      <c r="E34" s="166"/>
      <c r="F34" s="73" t="e">
        <f t="shared" si="5"/>
        <v>#DIV/0!</v>
      </c>
      <c r="G34" s="73"/>
      <c r="H34" s="110">
        <f t="shared" si="0"/>
        <v>0</v>
      </c>
      <c r="I34" s="72"/>
      <c r="J34" s="73"/>
      <c r="K34" s="67">
        <f t="shared" si="2"/>
        <v>0</v>
      </c>
      <c r="L34" s="167">
        <f t="shared" si="3"/>
      </c>
      <c r="M34" s="73">
        <f t="shared" si="4"/>
      </c>
      <c r="N34" s="67" t="s">
        <v>100</v>
      </c>
    </row>
    <row r="35" spans="1:14" s="366" customFormat="1" ht="15.75" hidden="1">
      <c r="A35" s="75" t="s">
        <v>28</v>
      </c>
      <c r="B35" s="166"/>
      <c r="C35" s="268"/>
      <c r="D35" s="306">
        <f t="shared" si="1"/>
        <v>0</v>
      </c>
      <c r="E35" s="166"/>
      <c r="F35" s="73" t="e">
        <f t="shared" si="5"/>
        <v>#DIV/0!</v>
      </c>
      <c r="G35" s="73"/>
      <c r="H35" s="110">
        <f t="shared" si="0"/>
        <v>0</v>
      </c>
      <c r="I35" s="72"/>
      <c r="J35" s="73"/>
      <c r="K35" s="67">
        <f t="shared" si="2"/>
        <v>0</v>
      </c>
      <c r="L35" s="167">
        <f t="shared" si="3"/>
      </c>
      <c r="M35" s="73">
        <f t="shared" si="4"/>
      </c>
      <c r="N35" s="67" t="s">
        <v>100</v>
      </c>
    </row>
    <row r="36" spans="1:16" s="44" customFormat="1" ht="15.75">
      <c r="A36" s="162" t="s">
        <v>93</v>
      </c>
      <c r="B36" s="165">
        <v>1038.812</v>
      </c>
      <c r="C36" s="297">
        <f>SUM(C37:C44)</f>
        <v>13.9195</v>
      </c>
      <c r="D36" s="305">
        <f t="shared" si="1"/>
        <v>1024.8925</v>
      </c>
      <c r="E36" s="165">
        <f>SUM(E37:E44)</f>
        <v>935.1987</v>
      </c>
      <c r="F36" s="39">
        <f t="shared" si="5"/>
        <v>91.24846752220355</v>
      </c>
      <c r="G36" s="65">
        <v>911.9000000000001</v>
      </c>
      <c r="H36" s="109">
        <f t="shared" si="0"/>
        <v>23.29869999999994</v>
      </c>
      <c r="I36" s="172">
        <f>SUM(I37:I44)</f>
        <v>4268.102800000001</v>
      </c>
      <c r="J36" s="65">
        <v>4608.900000000001</v>
      </c>
      <c r="K36" s="67">
        <f>I36-J36</f>
        <v>-340.7972</v>
      </c>
      <c r="L36" s="170">
        <f t="shared" si="3"/>
        <v>45.6384595059852</v>
      </c>
      <c r="M36" s="39">
        <f t="shared" si="4"/>
        <v>50.54172606645466</v>
      </c>
      <c r="N36" s="100">
        <f>L36-M36</f>
        <v>-4.903266560469454</v>
      </c>
      <c r="O36" s="93"/>
      <c r="P36" s="93"/>
    </row>
    <row r="37" spans="1:14" s="366" customFormat="1" ht="15">
      <c r="A37" s="75" t="s">
        <v>63</v>
      </c>
      <c r="B37" s="166">
        <v>47.02</v>
      </c>
      <c r="C37" s="268">
        <v>0.8</v>
      </c>
      <c r="D37" s="306">
        <f t="shared" si="1"/>
        <v>46.220000000000006</v>
      </c>
      <c r="E37" s="166">
        <v>42.9</v>
      </c>
      <c r="F37" s="73">
        <f>E37/D37*100</f>
        <v>92.81696235395931</v>
      </c>
      <c r="G37" s="66">
        <v>40.1</v>
      </c>
      <c r="H37" s="211">
        <f t="shared" si="0"/>
        <v>2.799999999999997</v>
      </c>
      <c r="I37" s="94">
        <v>162.1</v>
      </c>
      <c r="J37" s="66">
        <v>161.2</v>
      </c>
      <c r="K37" s="95">
        <f t="shared" si="2"/>
        <v>0.9000000000000057</v>
      </c>
      <c r="L37" s="167">
        <f t="shared" si="3"/>
        <v>37.785547785547784</v>
      </c>
      <c r="M37" s="73">
        <f t="shared" si="4"/>
        <v>40.19950124688279</v>
      </c>
      <c r="N37" s="95">
        <f aca="true" t="shared" si="8" ref="N37:N100">L37-M37</f>
        <v>-2.413953461335005</v>
      </c>
    </row>
    <row r="38" spans="1:14" s="366" customFormat="1" ht="15" hidden="1">
      <c r="A38" s="75" t="s">
        <v>67</v>
      </c>
      <c r="B38" s="166">
        <v>0.123</v>
      </c>
      <c r="C38" s="268"/>
      <c r="D38" s="306">
        <f t="shared" si="1"/>
        <v>0.123</v>
      </c>
      <c r="E38" s="166"/>
      <c r="F38" s="73">
        <f t="shared" si="5"/>
        <v>0</v>
      </c>
      <c r="G38" s="66"/>
      <c r="H38" s="211">
        <f t="shared" si="0"/>
        <v>0</v>
      </c>
      <c r="I38" s="94"/>
      <c r="J38" s="66"/>
      <c r="K38" s="95">
        <f t="shared" si="2"/>
        <v>0</v>
      </c>
      <c r="L38" s="167">
        <f t="shared" si="3"/>
      </c>
      <c r="M38" s="73">
        <f t="shared" si="4"/>
      </c>
      <c r="N38" s="95" t="e">
        <f t="shared" si="8"/>
        <v>#VALUE!</v>
      </c>
    </row>
    <row r="39" spans="1:14" s="47" customFormat="1" ht="15">
      <c r="A39" s="163" t="s">
        <v>101</v>
      </c>
      <c r="B39" s="168">
        <v>3.948</v>
      </c>
      <c r="C39" s="212">
        <f>B39-2.8285</f>
        <v>1.1195</v>
      </c>
      <c r="D39" s="306">
        <f t="shared" si="1"/>
        <v>2.8285</v>
      </c>
      <c r="E39" s="168">
        <v>2.7987</v>
      </c>
      <c r="F39" s="73">
        <f t="shared" si="5"/>
        <v>98.94643804136469</v>
      </c>
      <c r="G39" s="97">
        <v>1</v>
      </c>
      <c r="H39" s="212">
        <f>E39-G39</f>
        <v>1.7987000000000002</v>
      </c>
      <c r="I39" s="173">
        <v>6.5028</v>
      </c>
      <c r="J39" s="97">
        <v>4.1</v>
      </c>
      <c r="K39" s="98">
        <f>I39-J39</f>
        <v>2.4028</v>
      </c>
      <c r="L39" s="167">
        <f t="shared" si="3"/>
        <v>23.235073426948226</v>
      </c>
      <c r="M39" s="73">
        <f t="shared" si="4"/>
        <v>41</v>
      </c>
      <c r="N39" s="98">
        <f>L39-M39</f>
        <v>-17.764926573051774</v>
      </c>
    </row>
    <row r="40" spans="1:14" s="366" customFormat="1" ht="15">
      <c r="A40" s="75" t="s">
        <v>30</v>
      </c>
      <c r="B40" s="166">
        <v>679.502</v>
      </c>
      <c r="C40" s="268">
        <v>1.3</v>
      </c>
      <c r="D40" s="306">
        <f t="shared" si="1"/>
        <v>678.202</v>
      </c>
      <c r="E40" s="166">
        <v>645.1</v>
      </c>
      <c r="F40" s="73">
        <f>E40/D40*100</f>
        <v>95.11915329061253</v>
      </c>
      <c r="G40" s="66">
        <v>619.5</v>
      </c>
      <c r="H40" s="211">
        <f>E40-G40</f>
        <v>25.600000000000023</v>
      </c>
      <c r="I40" s="94">
        <v>3295.8</v>
      </c>
      <c r="J40" s="66">
        <v>3518.7</v>
      </c>
      <c r="K40" s="98">
        <f>I40-J40</f>
        <v>-222.89999999999964</v>
      </c>
      <c r="L40" s="167">
        <f t="shared" si="3"/>
        <v>51.08975352658503</v>
      </c>
      <c r="M40" s="73">
        <f t="shared" si="4"/>
        <v>56.79903147699758</v>
      </c>
      <c r="N40" s="95">
        <f t="shared" si="8"/>
        <v>-5.709277950412549</v>
      </c>
    </row>
    <row r="41" spans="1:14" s="366" customFormat="1" ht="15" hidden="1">
      <c r="A41" s="75" t="s">
        <v>31</v>
      </c>
      <c r="B41" s="166">
        <v>999999999</v>
      </c>
      <c r="C41" s="268"/>
      <c r="D41" s="306">
        <f t="shared" si="1"/>
        <v>999999999</v>
      </c>
      <c r="E41" s="166"/>
      <c r="F41" s="73">
        <f t="shared" si="5"/>
        <v>0</v>
      </c>
      <c r="G41" s="66"/>
      <c r="H41" s="211">
        <f t="shared" si="0"/>
        <v>0</v>
      </c>
      <c r="I41" s="94"/>
      <c r="J41" s="66"/>
      <c r="K41" s="95">
        <f>I41-J41</f>
        <v>0</v>
      </c>
      <c r="L41" s="167">
        <f t="shared" si="3"/>
      </c>
      <c r="M41" s="73">
        <f t="shared" si="4"/>
      </c>
      <c r="N41" s="95" t="e">
        <f t="shared" si="8"/>
        <v>#VALUE!</v>
      </c>
    </row>
    <row r="42" spans="1:14" s="366" customFormat="1" ht="15">
      <c r="A42" s="75" t="s">
        <v>32</v>
      </c>
      <c r="B42" s="166">
        <v>71.108</v>
      </c>
      <c r="C42" s="268"/>
      <c r="D42" s="306">
        <f t="shared" si="1"/>
        <v>71.108</v>
      </c>
      <c r="E42" s="166">
        <v>33.4</v>
      </c>
      <c r="F42" s="73">
        <f t="shared" si="5"/>
        <v>46.97080497271755</v>
      </c>
      <c r="G42" s="66">
        <v>48</v>
      </c>
      <c r="H42" s="211">
        <f t="shared" si="0"/>
        <v>-14.600000000000001</v>
      </c>
      <c r="I42" s="94">
        <v>131.4</v>
      </c>
      <c r="J42" s="66">
        <v>201.3</v>
      </c>
      <c r="K42" s="95">
        <f t="shared" si="2"/>
        <v>-69.9</v>
      </c>
      <c r="L42" s="167">
        <f t="shared" si="3"/>
        <v>39.34131736526946</v>
      </c>
      <c r="M42" s="73">
        <f t="shared" si="4"/>
        <v>41.93750000000001</v>
      </c>
      <c r="N42" s="95">
        <f t="shared" si="8"/>
        <v>-2.596182634730546</v>
      </c>
    </row>
    <row r="43" spans="1:14" s="366" customFormat="1" ht="15">
      <c r="A43" s="75" t="s">
        <v>33</v>
      </c>
      <c r="B43" s="166">
        <v>237.038</v>
      </c>
      <c r="C43" s="268">
        <v>10.7</v>
      </c>
      <c r="D43" s="306">
        <f t="shared" si="1"/>
        <v>226.33800000000002</v>
      </c>
      <c r="E43" s="166">
        <v>211</v>
      </c>
      <c r="F43" s="73">
        <f t="shared" si="5"/>
        <v>93.22340923751203</v>
      </c>
      <c r="G43" s="66">
        <v>203.3</v>
      </c>
      <c r="H43" s="211">
        <f t="shared" si="0"/>
        <v>7.699999999999989</v>
      </c>
      <c r="I43" s="94">
        <v>672.3</v>
      </c>
      <c r="J43" s="66">
        <v>723.6</v>
      </c>
      <c r="K43" s="95">
        <f t="shared" si="2"/>
        <v>-51.30000000000007</v>
      </c>
      <c r="L43" s="167">
        <f t="shared" si="3"/>
        <v>31.862559241706162</v>
      </c>
      <c r="M43" s="73">
        <f t="shared" si="4"/>
        <v>35.592720118052135</v>
      </c>
      <c r="N43" s="95">
        <f t="shared" si="8"/>
        <v>-3.7301608763459733</v>
      </c>
    </row>
    <row r="44" spans="1:14" s="366" customFormat="1" ht="15.75" customHeight="1" hidden="1">
      <c r="A44" s="75" t="s">
        <v>102</v>
      </c>
      <c r="B44" s="166"/>
      <c r="C44" s="268"/>
      <c r="D44" s="306">
        <f t="shared" si="1"/>
        <v>0</v>
      </c>
      <c r="E44" s="166"/>
      <c r="F44" s="73" t="e">
        <f t="shared" si="5"/>
        <v>#DIV/0!</v>
      </c>
      <c r="G44" s="66"/>
      <c r="H44" s="211">
        <f t="shared" si="0"/>
        <v>0</v>
      </c>
      <c r="I44" s="94"/>
      <c r="J44" s="66"/>
      <c r="K44" s="95"/>
      <c r="L44" s="167">
        <f t="shared" si="3"/>
      </c>
      <c r="M44" s="73">
        <f t="shared" si="4"/>
      </c>
      <c r="N44" s="67" t="e">
        <f>L44-M44</f>
        <v>#VALUE!</v>
      </c>
    </row>
    <row r="45" spans="1:14" s="44" customFormat="1" ht="15.75">
      <c r="A45" s="162" t="s">
        <v>98</v>
      </c>
      <c r="B45" s="165">
        <v>610.586</v>
      </c>
      <c r="C45" s="357">
        <f>SUM(C46:C52)</f>
        <v>22.734</v>
      </c>
      <c r="D45" s="305">
        <f t="shared" si="1"/>
        <v>587.852</v>
      </c>
      <c r="E45" s="169">
        <f>SUM(E46:E52)</f>
        <v>466.379</v>
      </c>
      <c r="F45" s="39">
        <f t="shared" si="5"/>
        <v>79.33612541932324</v>
      </c>
      <c r="G45" s="99">
        <v>437.79999999999995</v>
      </c>
      <c r="H45" s="109">
        <f t="shared" si="0"/>
        <v>28.579000000000065</v>
      </c>
      <c r="I45" s="174">
        <f>SUM(I46:I52)</f>
        <v>2247.304</v>
      </c>
      <c r="J45" s="99">
        <v>2791</v>
      </c>
      <c r="K45" s="67">
        <f>I45-J45</f>
        <v>-543.6959999999999</v>
      </c>
      <c r="L45" s="170">
        <f t="shared" si="3"/>
        <v>48.18621764702098</v>
      </c>
      <c r="M45" s="39">
        <f t="shared" si="4"/>
        <v>63.750571037003205</v>
      </c>
      <c r="N45" s="100">
        <f t="shared" si="8"/>
        <v>-15.564353389982223</v>
      </c>
    </row>
    <row r="46" spans="1:16" s="366" customFormat="1" ht="15">
      <c r="A46" s="75" t="s">
        <v>64</v>
      </c>
      <c r="B46" s="166">
        <v>16.007</v>
      </c>
      <c r="C46" s="268"/>
      <c r="D46" s="306">
        <f t="shared" si="1"/>
        <v>16.007</v>
      </c>
      <c r="E46" s="166">
        <v>16</v>
      </c>
      <c r="F46" s="73">
        <f t="shared" si="5"/>
        <v>99.95626913225463</v>
      </c>
      <c r="G46" s="66">
        <v>19</v>
      </c>
      <c r="H46" s="211">
        <f t="shared" si="0"/>
        <v>-3</v>
      </c>
      <c r="I46" s="94">
        <v>88.2</v>
      </c>
      <c r="J46" s="66">
        <v>81</v>
      </c>
      <c r="K46" s="95">
        <f t="shared" si="2"/>
        <v>7.200000000000003</v>
      </c>
      <c r="L46" s="167">
        <f t="shared" si="3"/>
        <v>55.125</v>
      </c>
      <c r="M46" s="73">
        <f t="shared" si="4"/>
        <v>42.631578947368425</v>
      </c>
      <c r="N46" s="101">
        <f t="shared" si="8"/>
        <v>12.493421052631575</v>
      </c>
      <c r="P46" s="366">
        <f>O46*E46/10</f>
        <v>0</v>
      </c>
    </row>
    <row r="47" spans="1:14" s="366" customFormat="1" ht="15" hidden="1">
      <c r="A47" s="75" t="s">
        <v>65</v>
      </c>
      <c r="B47" s="166">
        <v>19.687</v>
      </c>
      <c r="C47" s="268">
        <v>8.746</v>
      </c>
      <c r="D47" s="306">
        <f t="shared" si="1"/>
        <v>10.941</v>
      </c>
      <c r="E47" s="166"/>
      <c r="F47" s="73">
        <f t="shared" si="5"/>
        <v>0</v>
      </c>
      <c r="G47" s="66">
        <v>4.5</v>
      </c>
      <c r="H47" s="211">
        <f t="shared" si="0"/>
        <v>-4.5</v>
      </c>
      <c r="I47" s="94"/>
      <c r="J47" s="66">
        <v>19</v>
      </c>
      <c r="K47" s="95">
        <f t="shared" si="2"/>
        <v>-19</v>
      </c>
      <c r="L47" s="167">
        <f t="shared" si="3"/>
      </c>
      <c r="M47" s="73">
        <f t="shared" si="4"/>
        <v>42.22222222222222</v>
      </c>
      <c r="N47" s="101" t="e">
        <f t="shared" si="8"/>
        <v>#VALUE!</v>
      </c>
    </row>
    <row r="48" spans="1:14" s="366" customFormat="1" ht="15">
      <c r="A48" s="75" t="s">
        <v>66</v>
      </c>
      <c r="B48" s="166">
        <v>153.033</v>
      </c>
      <c r="C48" s="268">
        <v>4.2</v>
      </c>
      <c r="D48" s="306">
        <f t="shared" si="1"/>
        <v>148.833</v>
      </c>
      <c r="E48" s="166">
        <v>138.7</v>
      </c>
      <c r="F48" s="73">
        <f t="shared" si="5"/>
        <v>93.19169807771125</v>
      </c>
      <c r="G48" s="66">
        <v>92.6</v>
      </c>
      <c r="H48" s="211">
        <f t="shared" si="0"/>
        <v>46.099999999999994</v>
      </c>
      <c r="I48" s="94">
        <v>748.5</v>
      </c>
      <c r="J48" s="66">
        <v>634.4</v>
      </c>
      <c r="K48" s="95">
        <f>I48-J48</f>
        <v>114.10000000000002</v>
      </c>
      <c r="L48" s="167">
        <f t="shared" si="3"/>
        <v>53.96539293439077</v>
      </c>
      <c r="M48" s="73">
        <f t="shared" si="4"/>
        <v>68.5097192224622</v>
      </c>
      <c r="N48" s="101">
        <f t="shared" si="8"/>
        <v>-14.544326288071424</v>
      </c>
    </row>
    <row r="49" spans="1:14" s="366" customFormat="1" ht="15">
      <c r="A49" s="75" t="s">
        <v>29</v>
      </c>
      <c r="B49" s="166">
        <v>69.457</v>
      </c>
      <c r="C49" s="268">
        <v>1.338</v>
      </c>
      <c r="D49" s="306">
        <f t="shared" si="1"/>
        <v>68.119</v>
      </c>
      <c r="E49" s="166">
        <v>29.544</v>
      </c>
      <c r="F49" s="73">
        <f t="shared" si="5"/>
        <v>43.37115929476358</v>
      </c>
      <c r="G49" s="66">
        <v>29.5</v>
      </c>
      <c r="H49" s="211">
        <f t="shared" si="0"/>
        <v>0.04400000000000048</v>
      </c>
      <c r="I49" s="94">
        <v>149.063</v>
      </c>
      <c r="J49" s="66">
        <v>188.7</v>
      </c>
      <c r="K49" s="95">
        <f>I49-J49</f>
        <v>-39.637</v>
      </c>
      <c r="L49" s="167">
        <f t="shared" si="3"/>
        <v>50.45457622529109</v>
      </c>
      <c r="M49" s="73">
        <f t="shared" si="4"/>
        <v>63.966101694915245</v>
      </c>
      <c r="N49" s="101">
        <f t="shared" si="8"/>
        <v>-13.511525469624154</v>
      </c>
    </row>
    <row r="50" spans="1:14" s="366" customFormat="1" ht="15">
      <c r="A50" s="75" t="s">
        <v>68</v>
      </c>
      <c r="B50" s="166">
        <v>93.38</v>
      </c>
      <c r="C50" s="268">
        <v>8.45</v>
      </c>
      <c r="D50" s="306">
        <f t="shared" si="1"/>
        <v>84.92999999999999</v>
      </c>
      <c r="E50" s="166">
        <v>58.6</v>
      </c>
      <c r="F50" s="73">
        <f t="shared" si="5"/>
        <v>68.99799835158366</v>
      </c>
      <c r="G50" s="66">
        <v>86.8</v>
      </c>
      <c r="H50" s="211">
        <f t="shared" si="0"/>
        <v>-28.199999999999996</v>
      </c>
      <c r="I50" s="94">
        <v>244.1</v>
      </c>
      <c r="J50" s="66">
        <v>558.6</v>
      </c>
      <c r="K50" s="95">
        <f>I50-J50</f>
        <v>-314.5</v>
      </c>
      <c r="L50" s="167">
        <f t="shared" si="3"/>
        <v>41.655290102389074</v>
      </c>
      <c r="M50" s="73">
        <f t="shared" si="4"/>
        <v>64.35483870967742</v>
      </c>
      <c r="N50" s="101">
        <f t="shared" si="8"/>
        <v>-22.69954860728835</v>
      </c>
    </row>
    <row r="51" spans="1:14" s="366" customFormat="1" ht="15">
      <c r="A51" s="75" t="s">
        <v>69</v>
      </c>
      <c r="B51" s="166">
        <v>16.398</v>
      </c>
      <c r="C51" s="268"/>
      <c r="D51" s="306">
        <f t="shared" si="1"/>
        <v>16.398</v>
      </c>
      <c r="E51" s="166">
        <v>6.235</v>
      </c>
      <c r="F51" s="73">
        <f t="shared" si="5"/>
        <v>38.022929625564096</v>
      </c>
      <c r="G51" s="66">
        <v>5.3</v>
      </c>
      <c r="H51" s="211">
        <f t="shared" si="0"/>
        <v>0.9350000000000005</v>
      </c>
      <c r="I51" s="94">
        <v>12.941</v>
      </c>
      <c r="J51" s="66">
        <v>12.7</v>
      </c>
      <c r="K51" s="95">
        <f>I51-J51</f>
        <v>0.24100000000000144</v>
      </c>
      <c r="L51" s="167">
        <f t="shared" si="3"/>
        <v>20.75541299117883</v>
      </c>
      <c r="M51" s="73">
        <f t="shared" si="4"/>
        <v>23.962264150943398</v>
      </c>
      <c r="N51" s="101">
        <f t="shared" si="8"/>
        <v>-3.206851159764568</v>
      </c>
    </row>
    <row r="52" spans="1:14" s="366" customFormat="1" ht="15">
      <c r="A52" s="75" t="s">
        <v>95</v>
      </c>
      <c r="B52" s="166">
        <v>242.624</v>
      </c>
      <c r="C52" s="268"/>
      <c r="D52" s="306">
        <f t="shared" si="1"/>
        <v>242.624</v>
      </c>
      <c r="E52" s="166">
        <v>217.3</v>
      </c>
      <c r="F52" s="73">
        <f t="shared" si="5"/>
        <v>89.56245054075443</v>
      </c>
      <c r="G52" s="66">
        <v>200.1</v>
      </c>
      <c r="H52" s="211">
        <f t="shared" si="0"/>
        <v>17.200000000000017</v>
      </c>
      <c r="I52" s="94">
        <v>1004.5</v>
      </c>
      <c r="J52" s="66">
        <v>1296.6</v>
      </c>
      <c r="K52" s="95">
        <f>I52-J52</f>
        <v>-292.0999999999999</v>
      </c>
      <c r="L52" s="167">
        <f t="shared" si="3"/>
        <v>46.22641509433962</v>
      </c>
      <c r="M52" s="73">
        <f t="shared" si="4"/>
        <v>64.7976011994003</v>
      </c>
      <c r="N52" s="101">
        <f>L52-M52</f>
        <v>-18.571186105060683</v>
      </c>
    </row>
    <row r="53" spans="1:14" s="44" customFormat="1" ht="15.75">
      <c r="A53" s="41" t="s">
        <v>34</v>
      </c>
      <c r="B53" s="165">
        <v>404.097</v>
      </c>
      <c r="C53" s="111">
        <f>SUM(C54:C67)</f>
        <v>96.168</v>
      </c>
      <c r="D53" s="305">
        <f t="shared" si="1"/>
        <v>307.929</v>
      </c>
      <c r="E53" s="170">
        <f>SUM(E54:E67)</f>
        <v>149.172</v>
      </c>
      <c r="F53" s="39">
        <f t="shared" si="5"/>
        <v>48.443634733980886</v>
      </c>
      <c r="G53" s="39">
        <v>296.68999999999994</v>
      </c>
      <c r="H53" s="109">
        <f t="shared" si="0"/>
        <v>-147.51799999999994</v>
      </c>
      <c r="I53" s="42">
        <f>SUM(I54:I67)</f>
        <v>594.669</v>
      </c>
      <c r="J53" s="39">
        <v>1243.7999999999997</v>
      </c>
      <c r="K53" s="130">
        <f>SUM(K54:K67)</f>
        <v>-647.731</v>
      </c>
      <c r="L53" s="170">
        <f t="shared" si="3"/>
        <v>39.864652883919234</v>
      </c>
      <c r="M53" s="39">
        <f t="shared" si="4"/>
        <v>41.922545417776135</v>
      </c>
      <c r="N53" s="130">
        <f t="shared" si="8"/>
        <v>-2.0578925338569007</v>
      </c>
    </row>
    <row r="54" spans="1:14" s="366" customFormat="1" ht="15">
      <c r="A54" s="70" t="s">
        <v>70</v>
      </c>
      <c r="B54" s="166">
        <v>17.828</v>
      </c>
      <c r="C54" s="268">
        <v>0.5</v>
      </c>
      <c r="D54" s="306">
        <f t="shared" si="1"/>
        <v>17.328</v>
      </c>
      <c r="E54" s="167">
        <v>15.27</v>
      </c>
      <c r="F54" s="73">
        <f t="shared" si="5"/>
        <v>88.12326869806094</v>
      </c>
      <c r="G54" s="73">
        <v>18.1</v>
      </c>
      <c r="H54" s="211">
        <f t="shared" si="0"/>
        <v>-2.830000000000002</v>
      </c>
      <c r="I54" s="72">
        <v>56.56</v>
      </c>
      <c r="J54" s="73">
        <v>63</v>
      </c>
      <c r="K54" s="126">
        <f t="shared" si="2"/>
        <v>-6.439999999999998</v>
      </c>
      <c r="L54" s="167">
        <f t="shared" si="3"/>
        <v>37.039947609692206</v>
      </c>
      <c r="M54" s="73">
        <f t="shared" si="4"/>
        <v>34.80662983425414</v>
      </c>
      <c r="N54" s="126">
        <f t="shared" si="8"/>
        <v>2.233317775438067</v>
      </c>
    </row>
    <row r="55" spans="1:14" s="366" customFormat="1" ht="15" hidden="1">
      <c r="A55" s="70" t="s">
        <v>71</v>
      </c>
      <c r="B55" s="166">
        <v>999999999</v>
      </c>
      <c r="C55" s="268"/>
      <c r="D55" s="306">
        <f t="shared" si="1"/>
        <v>999999999</v>
      </c>
      <c r="E55" s="167"/>
      <c r="F55" s="73">
        <f t="shared" si="5"/>
        <v>0</v>
      </c>
      <c r="G55" s="73"/>
      <c r="H55" s="211">
        <f t="shared" si="0"/>
        <v>0</v>
      </c>
      <c r="I55" s="72"/>
      <c r="J55" s="73"/>
      <c r="K55" s="126">
        <f t="shared" si="2"/>
        <v>0</v>
      </c>
      <c r="L55" s="167">
        <f t="shared" si="3"/>
      </c>
      <c r="M55" s="73">
        <f t="shared" si="4"/>
      </c>
      <c r="N55" s="126" t="e">
        <f t="shared" si="8"/>
        <v>#VALUE!</v>
      </c>
    </row>
    <row r="56" spans="1:14" s="366" customFormat="1" ht="15">
      <c r="A56" s="70" t="s">
        <v>72</v>
      </c>
      <c r="B56" s="166">
        <v>31.797</v>
      </c>
      <c r="C56" s="268">
        <v>15</v>
      </c>
      <c r="D56" s="306">
        <f t="shared" si="1"/>
        <v>16.797</v>
      </c>
      <c r="E56" s="167">
        <v>8.59</v>
      </c>
      <c r="F56" s="73">
        <f t="shared" si="5"/>
        <v>51.140084538905754</v>
      </c>
      <c r="G56" s="73">
        <v>23.2</v>
      </c>
      <c r="H56" s="211">
        <f t="shared" si="0"/>
        <v>-14.61</v>
      </c>
      <c r="I56" s="72">
        <v>44.851</v>
      </c>
      <c r="J56" s="73">
        <v>192.4</v>
      </c>
      <c r="K56" s="126">
        <f t="shared" si="2"/>
        <v>-147.549</v>
      </c>
      <c r="L56" s="167">
        <f t="shared" si="3"/>
        <v>52.21303841676367</v>
      </c>
      <c r="M56" s="73">
        <f t="shared" si="4"/>
        <v>82.93103448275863</v>
      </c>
      <c r="N56" s="126">
        <f t="shared" si="8"/>
        <v>-30.71799606599496</v>
      </c>
    </row>
    <row r="57" spans="1:14" s="366" customFormat="1" ht="15">
      <c r="A57" s="70" t="s">
        <v>73</v>
      </c>
      <c r="B57" s="166">
        <v>78.866</v>
      </c>
      <c r="C57" s="268">
        <v>44</v>
      </c>
      <c r="D57" s="306">
        <f t="shared" si="1"/>
        <v>34.866</v>
      </c>
      <c r="E57" s="167">
        <v>21.5</v>
      </c>
      <c r="F57" s="73">
        <f t="shared" si="5"/>
        <v>61.66465898009522</v>
      </c>
      <c r="G57" s="73">
        <v>94.4</v>
      </c>
      <c r="H57" s="211">
        <f t="shared" si="0"/>
        <v>-72.9</v>
      </c>
      <c r="I57" s="72">
        <v>81</v>
      </c>
      <c r="J57" s="73">
        <v>301.4</v>
      </c>
      <c r="K57" s="126">
        <f t="shared" si="2"/>
        <v>-220.39999999999998</v>
      </c>
      <c r="L57" s="167">
        <f t="shared" si="3"/>
        <v>37.674418604651166</v>
      </c>
      <c r="M57" s="73">
        <f t="shared" si="4"/>
        <v>31.92796610169491</v>
      </c>
      <c r="N57" s="126">
        <f t="shared" si="8"/>
        <v>5.746452502956256</v>
      </c>
    </row>
    <row r="58" spans="1:14" s="366" customFormat="1" ht="15" hidden="1">
      <c r="A58" s="70" t="s">
        <v>74</v>
      </c>
      <c r="B58" s="166">
        <v>999999999</v>
      </c>
      <c r="C58" s="268"/>
      <c r="D58" s="306">
        <f t="shared" si="1"/>
        <v>999999999</v>
      </c>
      <c r="E58" s="167"/>
      <c r="F58" s="73">
        <f t="shared" si="5"/>
        <v>0</v>
      </c>
      <c r="G58" s="73"/>
      <c r="H58" s="211">
        <f t="shared" si="0"/>
        <v>0</v>
      </c>
      <c r="I58" s="72"/>
      <c r="J58" s="73"/>
      <c r="K58" s="126">
        <f t="shared" si="2"/>
        <v>0</v>
      </c>
      <c r="L58" s="167">
        <f t="shared" si="3"/>
      </c>
      <c r="M58" s="73">
        <f t="shared" si="4"/>
      </c>
      <c r="N58" s="126" t="e">
        <f t="shared" si="8"/>
        <v>#VALUE!</v>
      </c>
    </row>
    <row r="59" spans="1:14" s="366" customFormat="1" ht="15">
      <c r="A59" s="70" t="s">
        <v>35</v>
      </c>
      <c r="B59" s="166">
        <v>3.194</v>
      </c>
      <c r="C59" s="268">
        <v>1.125</v>
      </c>
      <c r="D59" s="306">
        <f t="shared" si="1"/>
        <v>2.069</v>
      </c>
      <c r="E59" s="167">
        <v>0.08</v>
      </c>
      <c r="F59" s="73">
        <f t="shared" si="5"/>
        <v>3.8666022232962782</v>
      </c>
      <c r="G59" s="73">
        <v>2.6</v>
      </c>
      <c r="H59" s="211">
        <f t="shared" si="0"/>
        <v>-2.52</v>
      </c>
      <c r="I59" s="72">
        <v>0.6</v>
      </c>
      <c r="J59" s="73">
        <v>12.9</v>
      </c>
      <c r="K59" s="126">
        <f t="shared" si="2"/>
        <v>-12.3</v>
      </c>
      <c r="L59" s="167">
        <f t="shared" si="3"/>
        <v>75</v>
      </c>
      <c r="M59" s="73">
        <f t="shared" si="4"/>
        <v>49.61538461538461</v>
      </c>
      <c r="N59" s="126">
        <f t="shared" si="8"/>
        <v>25.384615384615387</v>
      </c>
    </row>
    <row r="60" spans="1:14" s="366" customFormat="1" ht="15" hidden="1">
      <c r="A60" s="70" t="s">
        <v>94</v>
      </c>
      <c r="B60" s="166"/>
      <c r="C60" s="268"/>
      <c r="D60" s="306">
        <f t="shared" si="1"/>
        <v>0</v>
      </c>
      <c r="E60" s="167"/>
      <c r="F60" s="73" t="e">
        <f t="shared" si="5"/>
        <v>#DIV/0!</v>
      </c>
      <c r="G60" s="73"/>
      <c r="H60" s="211">
        <f>E60-G60</f>
        <v>0</v>
      </c>
      <c r="I60" s="72"/>
      <c r="J60" s="73"/>
      <c r="K60" s="126">
        <f>I60-J60</f>
        <v>0</v>
      </c>
      <c r="L60" s="167">
        <f t="shared" si="3"/>
      </c>
      <c r="M60" s="73">
        <f t="shared" si="4"/>
      </c>
      <c r="N60" s="126" t="e">
        <f>L60-M60</f>
        <v>#VALUE!</v>
      </c>
    </row>
    <row r="61" spans="1:14" s="366" customFormat="1" ht="15" hidden="1">
      <c r="A61" s="70" t="s">
        <v>36</v>
      </c>
      <c r="B61" s="166">
        <v>0.293</v>
      </c>
      <c r="C61" s="268">
        <v>0.293</v>
      </c>
      <c r="D61" s="306">
        <f t="shared" si="1"/>
        <v>0</v>
      </c>
      <c r="E61" s="167"/>
      <c r="F61" s="73" t="e">
        <f t="shared" si="5"/>
        <v>#DIV/0!</v>
      </c>
      <c r="G61" s="73"/>
      <c r="H61" s="211">
        <f t="shared" si="0"/>
        <v>0</v>
      </c>
      <c r="I61" s="72"/>
      <c r="J61" s="73"/>
      <c r="K61" s="126">
        <f t="shared" si="2"/>
        <v>0</v>
      </c>
      <c r="L61" s="167">
        <f t="shared" si="3"/>
      </c>
      <c r="M61" s="73">
        <f t="shared" si="4"/>
      </c>
      <c r="N61" s="126" t="e">
        <f t="shared" si="8"/>
        <v>#VALUE!</v>
      </c>
    </row>
    <row r="62" spans="1:14" s="366" customFormat="1" ht="15">
      <c r="A62" s="70" t="s">
        <v>75</v>
      </c>
      <c r="B62" s="166">
        <v>16.236</v>
      </c>
      <c r="C62" s="268">
        <v>8</v>
      </c>
      <c r="D62" s="306">
        <f t="shared" si="1"/>
        <v>8.236</v>
      </c>
      <c r="E62" s="167">
        <v>2.7</v>
      </c>
      <c r="F62" s="73">
        <f t="shared" si="5"/>
        <v>32.782904322486644</v>
      </c>
      <c r="G62" s="73">
        <v>12.822</v>
      </c>
      <c r="H62" s="211">
        <f t="shared" si="0"/>
        <v>-10.122</v>
      </c>
      <c r="I62" s="72">
        <v>7</v>
      </c>
      <c r="J62" s="73">
        <v>83.4</v>
      </c>
      <c r="K62" s="126">
        <f t="shared" si="2"/>
        <v>-76.4</v>
      </c>
      <c r="L62" s="167">
        <f t="shared" si="3"/>
        <v>25.925925925925924</v>
      </c>
      <c r="M62" s="73">
        <f t="shared" si="4"/>
        <v>65.04445484323819</v>
      </c>
      <c r="N62" s="126">
        <f t="shared" si="8"/>
        <v>-39.11852891731226</v>
      </c>
    </row>
    <row r="63" spans="1:14" s="366" customFormat="1" ht="15">
      <c r="A63" s="70" t="s">
        <v>37</v>
      </c>
      <c r="B63" s="166">
        <v>45.663</v>
      </c>
      <c r="C63" s="268">
        <v>3.4</v>
      </c>
      <c r="D63" s="306">
        <f t="shared" si="1"/>
        <v>42.263</v>
      </c>
      <c r="E63" s="167">
        <v>17.2</v>
      </c>
      <c r="F63" s="73">
        <f t="shared" si="5"/>
        <v>40.697536852566074</v>
      </c>
      <c r="G63" s="73">
        <v>27.6</v>
      </c>
      <c r="H63" s="211">
        <f t="shared" si="0"/>
        <v>-10.400000000000002</v>
      </c>
      <c r="I63" s="72">
        <v>30.4</v>
      </c>
      <c r="J63" s="73">
        <v>53.1</v>
      </c>
      <c r="K63" s="126">
        <f t="shared" si="2"/>
        <v>-22.700000000000003</v>
      </c>
      <c r="L63" s="167">
        <f t="shared" si="3"/>
        <v>17.674418604651162</v>
      </c>
      <c r="M63" s="73">
        <f t="shared" si="4"/>
        <v>19.23913043478261</v>
      </c>
      <c r="N63" s="126">
        <f t="shared" si="8"/>
        <v>-1.564711830131447</v>
      </c>
    </row>
    <row r="64" spans="1:14" s="366" customFormat="1" ht="15">
      <c r="A64" s="70" t="s">
        <v>38</v>
      </c>
      <c r="B64" s="166">
        <v>50.241</v>
      </c>
      <c r="C64" s="268">
        <v>15.5</v>
      </c>
      <c r="D64" s="306">
        <f t="shared" si="1"/>
        <v>34.741</v>
      </c>
      <c r="E64" s="167">
        <v>16.8</v>
      </c>
      <c r="F64" s="73">
        <f t="shared" si="5"/>
        <v>48.35784807576063</v>
      </c>
      <c r="G64" s="73">
        <v>23.2</v>
      </c>
      <c r="H64" s="211">
        <f t="shared" si="0"/>
        <v>-6.399999999999999</v>
      </c>
      <c r="I64" s="72">
        <v>130.8</v>
      </c>
      <c r="J64" s="73">
        <v>170.5</v>
      </c>
      <c r="K64" s="126">
        <f t="shared" si="2"/>
        <v>-39.69999999999999</v>
      </c>
      <c r="L64" s="167">
        <f t="shared" si="3"/>
        <v>77.85714285714286</v>
      </c>
      <c r="M64" s="73">
        <f t="shared" si="4"/>
        <v>73.49137931034483</v>
      </c>
      <c r="N64" s="126">
        <f t="shared" si="8"/>
        <v>4.365763546798036</v>
      </c>
    </row>
    <row r="65" spans="1:14" s="366" customFormat="1" ht="15">
      <c r="A65" s="75" t="s">
        <v>39</v>
      </c>
      <c r="B65" s="166">
        <v>42.358</v>
      </c>
      <c r="C65" s="268">
        <v>7.85</v>
      </c>
      <c r="D65" s="306">
        <f t="shared" si="1"/>
        <v>34.507999999999996</v>
      </c>
      <c r="E65" s="167">
        <v>8.8</v>
      </c>
      <c r="F65" s="73">
        <f t="shared" si="5"/>
        <v>25.50133302422627</v>
      </c>
      <c r="G65" s="73">
        <v>30.5</v>
      </c>
      <c r="H65" s="211">
        <f t="shared" si="0"/>
        <v>-21.7</v>
      </c>
      <c r="I65" s="72">
        <v>26.5</v>
      </c>
      <c r="J65" s="73">
        <v>99.4</v>
      </c>
      <c r="K65" s="126">
        <f t="shared" si="2"/>
        <v>-72.9</v>
      </c>
      <c r="L65" s="167">
        <f t="shared" si="3"/>
        <v>30.113636363636363</v>
      </c>
      <c r="M65" s="73">
        <f t="shared" si="4"/>
        <v>32.59016393442623</v>
      </c>
      <c r="N65" s="126">
        <f t="shared" si="8"/>
        <v>-2.476527570789866</v>
      </c>
    </row>
    <row r="66" spans="1:14" s="366" customFormat="1" ht="15">
      <c r="A66" s="75" t="s">
        <v>40</v>
      </c>
      <c r="B66" s="166">
        <v>107.422</v>
      </c>
      <c r="C66" s="268">
        <v>0.5</v>
      </c>
      <c r="D66" s="306">
        <f t="shared" si="1"/>
        <v>106.922</v>
      </c>
      <c r="E66" s="166">
        <v>55.3</v>
      </c>
      <c r="F66" s="73">
        <f t="shared" si="5"/>
        <v>51.71994538074484</v>
      </c>
      <c r="G66" s="66">
        <v>57.4</v>
      </c>
      <c r="H66" s="211">
        <f t="shared" si="0"/>
        <v>-2.1000000000000014</v>
      </c>
      <c r="I66" s="94">
        <v>198.8</v>
      </c>
      <c r="J66" s="66">
        <v>244.7</v>
      </c>
      <c r="K66" s="126">
        <f t="shared" si="2"/>
        <v>-45.89999999999998</v>
      </c>
      <c r="L66" s="167">
        <f t="shared" si="3"/>
        <v>35.9493670886076</v>
      </c>
      <c r="M66" s="73">
        <f t="shared" si="4"/>
        <v>42.63066202090592</v>
      </c>
      <c r="N66" s="126">
        <f t="shared" si="8"/>
        <v>-6.6812949322983215</v>
      </c>
    </row>
    <row r="67" spans="1:14" s="366" customFormat="1" ht="15">
      <c r="A67" s="70" t="s">
        <v>41</v>
      </c>
      <c r="B67" s="166">
        <v>9.981</v>
      </c>
      <c r="C67" s="268"/>
      <c r="D67" s="306">
        <f t="shared" si="1"/>
        <v>9.981</v>
      </c>
      <c r="E67" s="167">
        <v>2.932</v>
      </c>
      <c r="F67" s="73">
        <f t="shared" si="5"/>
        <v>29.37581404668871</v>
      </c>
      <c r="G67" s="73">
        <v>6.5</v>
      </c>
      <c r="H67" s="211">
        <f t="shared" si="0"/>
        <v>-3.568</v>
      </c>
      <c r="I67" s="72">
        <v>18.158</v>
      </c>
      <c r="J67" s="73">
        <v>21.6</v>
      </c>
      <c r="K67" s="126">
        <f t="shared" si="2"/>
        <v>-3.442</v>
      </c>
      <c r="L67" s="167">
        <f t="shared" si="3"/>
        <v>61.93042291950888</v>
      </c>
      <c r="M67" s="73">
        <f t="shared" si="4"/>
        <v>33.23076923076923</v>
      </c>
      <c r="N67" s="126">
        <f t="shared" si="8"/>
        <v>28.699653688739645</v>
      </c>
    </row>
    <row r="68" spans="1:14" s="44" customFormat="1" ht="15.75">
      <c r="A68" s="41" t="s">
        <v>76</v>
      </c>
      <c r="B68" s="165">
        <v>5.415</v>
      </c>
      <c r="C68" s="111">
        <f>SUM(C69:C74)-C72-C73</f>
        <v>2.9</v>
      </c>
      <c r="D68" s="305">
        <f t="shared" si="1"/>
        <v>2.515</v>
      </c>
      <c r="E68" s="170">
        <f>SUM(E69:E74)-E72-E73</f>
        <v>2.4650000000000003</v>
      </c>
      <c r="F68" s="39">
        <f t="shared" si="5"/>
        <v>98.01192842942346</v>
      </c>
      <c r="G68" s="39">
        <v>4.6</v>
      </c>
      <c r="H68" s="109">
        <f t="shared" si="0"/>
        <v>-2.1349999999999993</v>
      </c>
      <c r="I68" s="42">
        <f>SUM(I69:I74)-I72-I73</f>
        <v>9.9</v>
      </c>
      <c r="J68" s="39">
        <v>13.7</v>
      </c>
      <c r="K68" s="130">
        <f t="shared" si="2"/>
        <v>-3.799999999999999</v>
      </c>
      <c r="L68" s="170">
        <f t="shared" si="3"/>
        <v>40.16227180527383</v>
      </c>
      <c r="M68" s="39">
        <f t="shared" si="4"/>
        <v>29.782608695652172</v>
      </c>
      <c r="N68" s="130">
        <f t="shared" si="8"/>
        <v>10.37966310962166</v>
      </c>
    </row>
    <row r="69" spans="1:14" s="366" customFormat="1" ht="15">
      <c r="A69" s="70" t="s">
        <v>77</v>
      </c>
      <c r="B69" s="166">
        <v>999999999</v>
      </c>
      <c r="C69" s="268"/>
      <c r="D69" s="306">
        <v>0.5</v>
      </c>
      <c r="E69" s="167">
        <v>0.5</v>
      </c>
      <c r="F69" s="73">
        <f t="shared" si="5"/>
        <v>100</v>
      </c>
      <c r="G69" s="73">
        <v>0.5</v>
      </c>
      <c r="H69" s="110">
        <f t="shared" si="0"/>
        <v>0</v>
      </c>
      <c r="I69" s="72">
        <v>1</v>
      </c>
      <c r="J69" s="73">
        <v>1.1</v>
      </c>
      <c r="K69" s="126">
        <f t="shared" si="2"/>
        <v>-0.10000000000000009</v>
      </c>
      <c r="L69" s="167">
        <f t="shared" si="3"/>
        <v>20</v>
      </c>
      <c r="M69" s="73">
        <f t="shared" si="4"/>
        <v>22</v>
      </c>
      <c r="N69" s="126">
        <f t="shared" si="8"/>
        <v>-2</v>
      </c>
    </row>
    <row r="70" spans="1:14" s="366" customFormat="1" ht="15.75" hidden="1">
      <c r="A70" s="70" t="s">
        <v>42</v>
      </c>
      <c r="B70" s="166"/>
      <c r="C70" s="268"/>
      <c r="D70" s="306">
        <f aca="true" t="shared" si="9" ref="D70:D101">B70-C70</f>
        <v>0</v>
      </c>
      <c r="E70" s="167"/>
      <c r="F70" s="73" t="e">
        <f aca="true" t="shared" si="10" ref="F70:F101">E70/D70*100</f>
        <v>#DIV/0!</v>
      </c>
      <c r="G70" s="73"/>
      <c r="H70" s="109">
        <f t="shared" si="0"/>
        <v>0</v>
      </c>
      <c r="I70" s="72"/>
      <c r="J70" s="73"/>
      <c r="K70" s="126">
        <f aca="true" t="shared" si="11" ref="K70:K102">I70-J70</f>
        <v>0</v>
      </c>
      <c r="L70" s="167">
        <f aca="true" t="shared" si="12" ref="L70:L101">IF(E70&gt;0,I70/E70*10,"")</f>
      </c>
      <c r="M70" s="73">
        <f aca="true" t="shared" si="13" ref="M70:M101">IF(G70&gt;0,J70/G70*10,"")</f>
      </c>
      <c r="N70" s="126" t="e">
        <f t="shared" si="8"/>
        <v>#VALUE!</v>
      </c>
    </row>
    <row r="71" spans="1:14" s="366" customFormat="1" ht="15.75" hidden="1">
      <c r="A71" s="70" t="s">
        <v>43</v>
      </c>
      <c r="B71" s="166">
        <v>999999999</v>
      </c>
      <c r="C71" s="268"/>
      <c r="D71" s="306">
        <f t="shared" si="9"/>
        <v>999999999</v>
      </c>
      <c r="E71" s="167"/>
      <c r="F71" s="73">
        <f t="shared" si="10"/>
        <v>0</v>
      </c>
      <c r="G71" s="73"/>
      <c r="H71" s="109">
        <f aca="true" t="shared" si="14" ref="H71:H102">E71-G71</f>
        <v>0</v>
      </c>
      <c r="I71" s="72"/>
      <c r="J71" s="73"/>
      <c r="K71" s="126">
        <f t="shared" si="11"/>
        <v>0</v>
      </c>
      <c r="L71" s="167">
        <f t="shared" si="12"/>
      </c>
      <c r="M71" s="73">
        <f t="shared" si="13"/>
      </c>
      <c r="N71" s="126" t="e">
        <f t="shared" si="8"/>
        <v>#VALUE!</v>
      </c>
    </row>
    <row r="72" spans="1:14" s="366" customFormat="1" ht="15.75" hidden="1">
      <c r="A72" s="70" t="s">
        <v>78</v>
      </c>
      <c r="B72" s="166"/>
      <c r="C72" s="268"/>
      <c r="D72" s="306">
        <f t="shared" si="9"/>
        <v>0</v>
      </c>
      <c r="E72" s="167"/>
      <c r="F72" s="73" t="e">
        <f t="shared" si="10"/>
        <v>#DIV/0!</v>
      </c>
      <c r="G72" s="73"/>
      <c r="H72" s="109">
        <f t="shared" si="14"/>
        <v>0</v>
      </c>
      <c r="I72" s="72"/>
      <c r="J72" s="73"/>
      <c r="K72" s="126">
        <f t="shared" si="11"/>
        <v>0</v>
      </c>
      <c r="L72" s="167">
        <f t="shared" si="12"/>
      </c>
      <c r="M72" s="73">
        <f t="shared" si="13"/>
      </c>
      <c r="N72" s="126" t="e">
        <f t="shared" si="8"/>
        <v>#VALUE!</v>
      </c>
    </row>
    <row r="73" spans="1:14" s="366" customFormat="1" ht="15.75" hidden="1">
      <c r="A73" s="70" t="s">
        <v>79</v>
      </c>
      <c r="B73" s="166"/>
      <c r="C73" s="268"/>
      <c r="D73" s="306">
        <f t="shared" si="9"/>
        <v>0</v>
      </c>
      <c r="E73" s="167"/>
      <c r="F73" s="73" t="e">
        <f t="shared" si="10"/>
        <v>#DIV/0!</v>
      </c>
      <c r="G73" s="73"/>
      <c r="H73" s="109">
        <f t="shared" si="14"/>
        <v>0</v>
      </c>
      <c r="I73" s="72"/>
      <c r="J73" s="73"/>
      <c r="K73" s="126">
        <f t="shared" si="11"/>
        <v>0</v>
      </c>
      <c r="L73" s="167">
        <f t="shared" si="12"/>
      </c>
      <c r="M73" s="73">
        <f t="shared" si="13"/>
      </c>
      <c r="N73" s="126" t="e">
        <f t="shared" si="8"/>
        <v>#VALUE!</v>
      </c>
    </row>
    <row r="74" spans="1:14" s="366" customFormat="1" ht="15">
      <c r="A74" s="70" t="s">
        <v>44</v>
      </c>
      <c r="B74" s="166">
        <v>4.865</v>
      </c>
      <c r="C74" s="268">
        <v>2.9</v>
      </c>
      <c r="D74" s="306">
        <f t="shared" si="9"/>
        <v>1.9650000000000003</v>
      </c>
      <c r="E74" s="167">
        <v>1.9650000000000003</v>
      </c>
      <c r="F74" s="73">
        <f t="shared" si="10"/>
        <v>100</v>
      </c>
      <c r="G74" s="73">
        <v>4.1</v>
      </c>
      <c r="H74" s="211">
        <f t="shared" si="14"/>
        <v>-2.1349999999999993</v>
      </c>
      <c r="I74" s="72">
        <v>8.9</v>
      </c>
      <c r="J74" s="73">
        <v>12.6</v>
      </c>
      <c r="K74" s="126">
        <f t="shared" si="11"/>
        <v>-3.6999999999999993</v>
      </c>
      <c r="L74" s="167">
        <f t="shared" si="12"/>
        <v>45.292620865139945</v>
      </c>
      <c r="M74" s="73">
        <f t="shared" si="13"/>
        <v>30.731707317073173</v>
      </c>
      <c r="N74" s="126">
        <f t="shared" si="8"/>
        <v>14.560913548066772</v>
      </c>
    </row>
    <row r="75" spans="1:14" s="44" customFormat="1" ht="15.75">
      <c r="A75" s="41" t="s">
        <v>45</v>
      </c>
      <c r="B75" s="165">
        <v>14.927</v>
      </c>
      <c r="C75" s="111">
        <f>SUM(C76:C91)-C82-C83-C91</f>
        <v>0</v>
      </c>
      <c r="D75" s="305">
        <f t="shared" si="9"/>
        <v>14.927</v>
      </c>
      <c r="E75" s="170">
        <f>SUM(E76:E91)-E82-E83-E91</f>
        <v>12.498999999999999</v>
      </c>
      <c r="F75" s="39">
        <f t="shared" si="10"/>
        <v>83.73417297514571</v>
      </c>
      <c r="G75" s="39">
        <v>1.394</v>
      </c>
      <c r="H75" s="109">
        <f t="shared" si="14"/>
        <v>11.104999999999999</v>
      </c>
      <c r="I75" s="42">
        <f>SUM(I76:I91)-I82-I83-I91</f>
        <v>41.27</v>
      </c>
      <c r="J75" s="39">
        <v>5.6</v>
      </c>
      <c r="K75" s="130">
        <f t="shared" si="11"/>
        <v>35.67</v>
      </c>
      <c r="L75" s="170">
        <f t="shared" si="12"/>
        <v>33.01864149131931</v>
      </c>
      <c r="M75" s="39">
        <f t="shared" si="13"/>
        <v>40.17216642754663</v>
      </c>
      <c r="N75" s="130">
        <f t="shared" si="8"/>
        <v>-7.1535249362273206</v>
      </c>
    </row>
    <row r="76" spans="1:14" s="366" customFormat="1" ht="15.75" hidden="1">
      <c r="A76" s="70" t="s">
        <v>80</v>
      </c>
      <c r="B76" s="166">
        <v>0</v>
      </c>
      <c r="C76" s="268"/>
      <c r="D76" s="306">
        <f t="shared" si="9"/>
        <v>0</v>
      </c>
      <c r="E76" s="167"/>
      <c r="F76" s="73" t="e">
        <f t="shared" si="10"/>
        <v>#DIV/0!</v>
      </c>
      <c r="G76" s="73"/>
      <c r="H76" s="109">
        <f t="shared" si="14"/>
        <v>0</v>
      </c>
      <c r="I76" s="72"/>
      <c r="J76" s="73"/>
      <c r="K76" s="126">
        <f t="shared" si="11"/>
        <v>0</v>
      </c>
      <c r="L76" s="167">
        <f t="shared" si="12"/>
      </c>
      <c r="M76" s="73">
        <f t="shared" si="13"/>
      </c>
      <c r="N76" s="126" t="e">
        <f t="shared" si="8"/>
        <v>#VALUE!</v>
      </c>
    </row>
    <row r="77" spans="1:14" s="366" customFormat="1" ht="15.75" hidden="1">
      <c r="A77" s="70" t="s">
        <v>81</v>
      </c>
      <c r="B77" s="166"/>
      <c r="C77" s="268"/>
      <c r="D77" s="306">
        <f t="shared" si="9"/>
        <v>0</v>
      </c>
      <c r="E77" s="167"/>
      <c r="F77" s="73" t="e">
        <f t="shared" si="10"/>
        <v>#DIV/0!</v>
      </c>
      <c r="G77" s="73"/>
      <c r="H77" s="109">
        <f t="shared" si="14"/>
        <v>0</v>
      </c>
      <c r="I77" s="72"/>
      <c r="J77" s="73"/>
      <c r="K77" s="126">
        <f t="shared" si="11"/>
        <v>0</v>
      </c>
      <c r="L77" s="167">
        <f t="shared" si="12"/>
      </c>
      <c r="M77" s="73">
        <f t="shared" si="13"/>
      </c>
      <c r="N77" s="126" t="e">
        <f t="shared" si="8"/>
        <v>#VALUE!</v>
      </c>
    </row>
    <row r="78" spans="1:14" s="366" customFormat="1" ht="15.75" hidden="1">
      <c r="A78" s="70" t="s">
        <v>82</v>
      </c>
      <c r="B78" s="166"/>
      <c r="C78" s="268"/>
      <c r="D78" s="306">
        <f t="shared" si="9"/>
        <v>0</v>
      </c>
      <c r="E78" s="167"/>
      <c r="F78" s="73" t="e">
        <f t="shared" si="10"/>
        <v>#DIV/0!</v>
      </c>
      <c r="G78" s="73"/>
      <c r="H78" s="109">
        <f t="shared" si="14"/>
        <v>0</v>
      </c>
      <c r="I78" s="72"/>
      <c r="J78" s="73"/>
      <c r="K78" s="126">
        <f t="shared" si="11"/>
        <v>0</v>
      </c>
      <c r="L78" s="167">
        <f t="shared" si="12"/>
      </c>
      <c r="M78" s="73">
        <f t="shared" si="13"/>
      </c>
      <c r="N78" s="126" t="e">
        <f t="shared" si="8"/>
        <v>#VALUE!</v>
      </c>
    </row>
    <row r="79" spans="1:14" s="366" customFormat="1" ht="15.75" hidden="1">
      <c r="A79" s="70" t="s">
        <v>83</v>
      </c>
      <c r="B79" s="166"/>
      <c r="C79" s="268"/>
      <c r="D79" s="306">
        <f t="shared" si="9"/>
        <v>0</v>
      </c>
      <c r="E79" s="167"/>
      <c r="F79" s="73" t="e">
        <f t="shared" si="10"/>
        <v>#DIV/0!</v>
      </c>
      <c r="G79" s="73"/>
      <c r="H79" s="109">
        <f t="shared" si="14"/>
        <v>0</v>
      </c>
      <c r="I79" s="72"/>
      <c r="J79" s="73"/>
      <c r="K79" s="126">
        <f t="shared" si="11"/>
        <v>0</v>
      </c>
      <c r="L79" s="167">
        <f t="shared" si="12"/>
      </c>
      <c r="M79" s="73">
        <f t="shared" si="13"/>
      </c>
      <c r="N79" s="126" t="e">
        <f t="shared" si="8"/>
        <v>#VALUE!</v>
      </c>
    </row>
    <row r="80" spans="1:14" s="366" customFormat="1" ht="15">
      <c r="A80" s="70" t="s">
        <v>46</v>
      </c>
      <c r="B80" s="166">
        <v>7.676</v>
      </c>
      <c r="C80" s="268"/>
      <c r="D80" s="306">
        <f t="shared" si="9"/>
        <v>7.676</v>
      </c>
      <c r="E80" s="167">
        <v>7.676</v>
      </c>
      <c r="F80" s="73">
        <f t="shared" si="10"/>
        <v>100</v>
      </c>
      <c r="G80" s="73">
        <v>1.394</v>
      </c>
      <c r="H80" s="211">
        <f t="shared" si="14"/>
        <v>6.282</v>
      </c>
      <c r="I80" s="72">
        <v>21.8</v>
      </c>
      <c r="J80" s="73">
        <v>5.6</v>
      </c>
      <c r="K80" s="126">
        <f t="shared" si="11"/>
        <v>16.200000000000003</v>
      </c>
      <c r="L80" s="167">
        <f t="shared" si="12"/>
        <v>28.400208441896822</v>
      </c>
      <c r="M80" s="73">
        <f t="shared" si="13"/>
        <v>40.17216642754663</v>
      </c>
      <c r="N80" s="126">
        <f t="shared" si="8"/>
        <v>-11.771957985649806</v>
      </c>
    </row>
    <row r="81" spans="1:14" s="366" customFormat="1" ht="15" hidden="1">
      <c r="A81" s="70" t="s">
        <v>47</v>
      </c>
      <c r="B81" s="166"/>
      <c r="C81" s="268"/>
      <c r="D81" s="306">
        <f t="shared" si="9"/>
        <v>0</v>
      </c>
      <c r="E81" s="167"/>
      <c r="F81" s="73" t="e">
        <f t="shared" si="10"/>
        <v>#DIV/0!</v>
      </c>
      <c r="G81" s="73"/>
      <c r="H81" s="211">
        <f t="shared" si="14"/>
        <v>0</v>
      </c>
      <c r="I81" s="72"/>
      <c r="J81" s="73"/>
      <c r="K81" s="126">
        <f t="shared" si="11"/>
        <v>0</v>
      </c>
      <c r="L81" s="167">
        <f t="shared" si="12"/>
      </c>
      <c r="M81" s="73">
        <f t="shared" si="13"/>
      </c>
      <c r="N81" s="126" t="e">
        <f t="shared" si="8"/>
        <v>#VALUE!</v>
      </c>
    </row>
    <row r="82" spans="1:14" s="366" customFormat="1" ht="15" hidden="1">
      <c r="A82" s="70" t="s">
        <v>84</v>
      </c>
      <c r="B82" s="166"/>
      <c r="C82" s="268"/>
      <c r="D82" s="306">
        <f t="shared" si="9"/>
        <v>0</v>
      </c>
      <c r="E82" s="167"/>
      <c r="F82" s="73" t="e">
        <f t="shared" si="10"/>
        <v>#DIV/0!</v>
      </c>
      <c r="G82" s="73"/>
      <c r="H82" s="211">
        <f t="shared" si="14"/>
        <v>0</v>
      </c>
      <c r="I82" s="72"/>
      <c r="J82" s="73"/>
      <c r="K82" s="126">
        <f t="shared" si="11"/>
        <v>0</v>
      </c>
      <c r="L82" s="167">
        <f t="shared" si="12"/>
      </c>
      <c r="M82" s="73">
        <f t="shared" si="13"/>
      </c>
      <c r="N82" s="126" t="e">
        <f t="shared" si="8"/>
        <v>#VALUE!</v>
      </c>
    </row>
    <row r="83" spans="1:14" s="366" customFormat="1" ht="15" hidden="1">
      <c r="A83" s="70" t="s">
        <v>85</v>
      </c>
      <c r="B83" s="166"/>
      <c r="C83" s="268"/>
      <c r="D83" s="306">
        <f t="shared" si="9"/>
        <v>0</v>
      </c>
      <c r="E83" s="167"/>
      <c r="F83" s="73" t="e">
        <f t="shared" si="10"/>
        <v>#DIV/0!</v>
      </c>
      <c r="G83" s="73"/>
      <c r="H83" s="211">
        <f t="shared" si="14"/>
        <v>0</v>
      </c>
      <c r="I83" s="72"/>
      <c r="J83" s="73"/>
      <c r="K83" s="126">
        <f t="shared" si="11"/>
        <v>0</v>
      </c>
      <c r="L83" s="167">
        <f t="shared" si="12"/>
      </c>
      <c r="M83" s="73">
        <f t="shared" si="13"/>
      </c>
      <c r="N83" s="126" t="e">
        <f t="shared" si="8"/>
        <v>#VALUE!</v>
      </c>
    </row>
    <row r="84" spans="1:14" s="366" customFormat="1" ht="15" hidden="1">
      <c r="A84" s="70" t="s">
        <v>48</v>
      </c>
      <c r="B84" s="166"/>
      <c r="C84" s="268"/>
      <c r="D84" s="306">
        <f t="shared" si="9"/>
        <v>0</v>
      </c>
      <c r="E84" s="167"/>
      <c r="F84" s="73" t="e">
        <f t="shared" si="10"/>
        <v>#DIV/0!</v>
      </c>
      <c r="G84" s="73"/>
      <c r="H84" s="211">
        <f t="shared" si="14"/>
        <v>0</v>
      </c>
      <c r="I84" s="72"/>
      <c r="J84" s="73"/>
      <c r="K84" s="126">
        <f t="shared" si="11"/>
        <v>0</v>
      </c>
      <c r="L84" s="167">
        <f t="shared" si="12"/>
      </c>
      <c r="M84" s="73">
        <f t="shared" si="13"/>
      </c>
      <c r="N84" s="126" t="e">
        <f t="shared" si="8"/>
        <v>#VALUE!</v>
      </c>
    </row>
    <row r="85" spans="1:14" s="366" customFormat="1" ht="15" hidden="1">
      <c r="A85" s="70" t="s">
        <v>86</v>
      </c>
      <c r="B85" s="166"/>
      <c r="C85" s="268"/>
      <c r="D85" s="306">
        <f t="shared" si="9"/>
        <v>0</v>
      </c>
      <c r="E85" s="167"/>
      <c r="F85" s="73" t="e">
        <f t="shared" si="10"/>
        <v>#DIV/0!</v>
      </c>
      <c r="G85" s="73"/>
      <c r="H85" s="211">
        <f t="shared" si="14"/>
        <v>0</v>
      </c>
      <c r="I85" s="72"/>
      <c r="J85" s="73"/>
      <c r="K85" s="126">
        <f t="shared" si="11"/>
        <v>0</v>
      </c>
      <c r="L85" s="167">
        <f t="shared" si="12"/>
      </c>
      <c r="M85" s="73">
        <f t="shared" si="13"/>
      </c>
      <c r="N85" s="126" t="e">
        <f t="shared" si="8"/>
        <v>#VALUE!</v>
      </c>
    </row>
    <row r="86" spans="1:14" s="366" customFormat="1" ht="15">
      <c r="A86" s="70" t="s">
        <v>49</v>
      </c>
      <c r="B86" s="166">
        <v>1.523</v>
      </c>
      <c r="C86" s="268"/>
      <c r="D86" s="306">
        <f t="shared" si="9"/>
        <v>1.523</v>
      </c>
      <c r="E86" s="167">
        <v>1.023</v>
      </c>
      <c r="F86" s="73">
        <f t="shared" si="10"/>
        <v>67.17005909389363</v>
      </c>
      <c r="G86" s="73"/>
      <c r="H86" s="211">
        <f t="shared" si="14"/>
        <v>1.023</v>
      </c>
      <c r="I86" s="72">
        <v>5.57</v>
      </c>
      <c r="J86" s="73"/>
      <c r="K86" s="126">
        <f t="shared" si="11"/>
        <v>5.57</v>
      </c>
      <c r="L86" s="167">
        <f t="shared" si="12"/>
        <v>54.447702834799614</v>
      </c>
      <c r="M86" s="73"/>
      <c r="N86" s="126">
        <f t="shared" si="8"/>
        <v>54.447702834799614</v>
      </c>
    </row>
    <row r="87" spans="1:14" s="366" customFormat="1" ht="15">
      <c r="A87" s="70" t="s">
        <v>50</v>
      </c>
      <c r="B87" s="166">
        <v>4.355</v>
      </c>
      <c r="C87" s="268"/>
      <c r="D87" s="306">
        <f t="shared" si="9"/>
        <v>4.355</v>
      </c>
      <c r="E87" s="167">
        <v>3.8</v>
      </c>
      <c r="F87" s="73">
        <f t="shared" si="10"/>
        <v>87.25602755453501</v>
      </c>
      <c r="G87" s="73"/>
      <c r="H87" s="211">
        <f t="shared" si="14"/>
        <v>3.8</v>
      </c>
      <c r="I87" s="72">
        <v>13.9</v>
      </c>
      <c r="J87" s="73"/>
      <c r="K87" s="126">
        <f t="shared" si="11"/>
        <v>13.9</v>
      </c>
      <c r="L87" s="167">
        <f t="shared" si="12"/>
        <v>36.578947368421055</v>
      </c>
      <c r="M87" s="73"/>
      <c r="N87" s="126">
        <f t="shared" si="8"/>
        <v>36.578947368421055</v>
      </c>
    </row>
    <row r="88" spans="1:14" s="366" customFormat="1" ht="15" hidden="1">
      <c r="A88" s="70" t="s">
        <v>51</v>
      </c>
      <c r="B88" s="166">
        <v>1.372</v>
      </c>
      <c r="C88" s="268"/>
      <c r="D88" s="306">
        <f t="shared" si="9"/>
        <v>1.372</v>
      </c>
      <c r="E88" s="167"/>
      <c r="F88" s="73">
        <f t="shared" si="10"/>
        <v>0</v>
      </c>
      <c r="G88" s="73"/>
      <c r="H88" s="211">
        <f t="shared" si="14"/>
        <v>0</v>
      </c>
      <c r="I88" s="72"/>
      <c r="J88" s="73"/>
      <c r="K88" s="126">
        <f t="shared" si="11"/>
        <v>0</v>
      </c>
      <c r="L88" s="167">
        <f t="shared" si="12"/>
      </c>
      <c r="M88" s="73">
        <f t="shared" si="13"/>
      </c>
      <c r="N88" s="126" t="e">
        <f t="shared" si="8"/>
        <v>#VALUE!</v>
      </c>
    </row>
    <row r="89" spans="1:14" s="366" customFormat="1" ht="15.75" hidden="1">
      <c r="A89" s="75" t="s">
        <v>52</v>
      </c>
      <c r="B89" s="166"/>
      <c r="C89" s="268"/>
      <c r="D89" s="306">
        <f t="shared" si="9"/>
        <v>0</v>
      </c>
      <c r="E89" s="167"/>
      <c r="F89" s="73" t="e">
        <f t="shared" si="10"/>
        <v>#DIV/0!</v>
      </c>
      <c r="G89" s="73"/>
      <c r="H89" s="109">
        <f t="shared" si="14"/>
        <v>0</v>
      </c>
      <c r="I89" s="72"/>
      <c r="J89" s="73"/>
      <c r="K89" s="126">
        <f t="shared" si="11"/>
        <v>0</v>
      </c>
      <c r="L89" s="167">
        <f t="shared" si="12"/>
      </c>
      <c r="M89" s="73">
        <f t="shared" si="13"/>
      </c>
      <c r="N89" s="126" t="e">
        <f t="shared" si="8"/>
        <v>#VALUE!</v>
      </c>
    </row>
    <row r="90" spans="1:14" s="366" customFormat="1" ht="15.75" hidden="1">
      <c r="A90" s="70" t="s">
        <v>97</v>
      </c>
      <c r="B90" s="166"/>
      <c r="C90" s="268"/>
      <c r="D90" s="306">
        <f t="shared" si="9"/>
        <v>0</v>
      </c>
      <c r="E90" s="167"/>
      <c r="F90" s="73" t="e">
        <f t="shared" si="10"/>
        <v>#DIV/0!</v>
      </c>
      <c r="G90" s="73"/>
      <c r="H90" s="109">
        <f t="shared" si="14"/>
        <v>0</v>
      </c>
      <c r="I90" s="72"/>
      <c r="J90" s="73"/>
      <c r="K90" s="126">
        <f t="shared" si="11"/>
        <v>0</v>
      </c>
      <c r="L90" s="167">
        <f t="shared" si="12"/>
      </c>
      <c r="M90" s="73">
        <f t="shared" si="13"/>
      </c>
      <c r="N90" s="126" t="e">
        <f t="shared" si="8"/>
        <v>#VALUE!</v>
      </c>
    </row>
    <row r="91" spans="1:14" s="366" customFormat="1" ht="15.75" hidden="1">
      <c r="A91" s="70" t="s">
        <v>87</v>
      </c>
      <c r="B91" s="166"/>
      <c r="C91" s="268"/>
      <c r="D91" s="306">
        <f t="shared" si="9"/>
        <v>0</v>
      </c>
      <c r="E91" s="167"/>
      <c r="F91" s="73" t="e">
        <f t="shared" si="10"/>
        <v>#DIV/0!</v>
      </c>
      <c r="G91" s="73"/>
      <c r="H91" s="109">
        <f t="shared" si="14"/>
        <v>0</v>
      </c>
      <c r="I91" s="72"/>
      <c r="J91" s="73"/>
      <c r="K91" s="126">
        <f t="shared" si="11"/>
        <v>0</v>
      </c>
      <c r="L91" s="167">
        <f t="shared" si="12"/>
      </c>
      <c r="M91" s="73">
        <f t="shared" si="13"/>
      </c>
      <c r="N91" s="126" t="e">
        <f t="shared" si="8"/>
        <v>#VALUE!</v>
      </c>
    </row>
    <row r="92" spans="1:14" s="44" customFormat="1" ht="15.75">
      <c r="A92" s="41" t="s">
        <v>53</v>
      </c>
      <c r="B92" s="165">
        <v>51.468</v>
      </c>
      <c r="C92" s="297">
        <v>0.17</v>
      </c>
      <c r="D92" s="305">
        <f t="shared" si="9"/>
        <v>51.298</v>
      </c>
      <c r="E92" s="170">
        <f>SUM(E93:E102)-E98</f>
        <v>18.586000000000002</v>
      </c>
      <c r="F92" s="39">
        <f t="shared" si="10"/>
        <v>36.23143202464034</v>
      </c>
      <c r="G92" s="26">
        <v>38.400000000000006</v>
      </c>
      <c r="H92" s="109">
        <f t="shared" si="14"/>
        <v>-19.814000000000004</v>
      </c>
      <c r="I92" s="42">
        <f>SUM(I93:I102)-I98</f>
        <v>106.627</v>
      </c>
      <c r="J92" s="39">
        <v>178.3</v>
      </c>
      <c r="K92" s="130">
        <f t="shared" si="11"/>
        <v>-71.67300000000002</v>
      </c>
      <c r="L92" s="170">
        <f t="shared" si="12"/>
        <v>57.36952544926288</v>
      </c>
      <c r="M92" s="39">
        <f t="shared" si="13"/>
        <v>46.43229166666666</v>
      </c>
      <c r="N92" s="130">
        <f t="shared" si="8"/>
        <v>10.937233782596223</v>
      </c>
    </row>
    <row r="93" spans="1:14" s="366" customFormat="1" ht="15.75" hidden="1">
      <c r="A93" s="70" t="s">
        <v>88</v>
      </c>
      <c r="B93" s="166">
        <v>999999999</v>
      </c>
      <c r="C93" s="268"/>
      <c r="D93" s="306">
        <f t="shared" si="9"/>
        <v>999999999</v>
      </c>
      <c r="E93" s="167"/>
      <c r="F93" s="73">
        <f t="shared" si="10"/>
        <v>0</v>
      </c>
      <c r="G93" s="27"/>
      <c r="H93" s="109">
        <f t="shared" si="14"/>
        <v>0</v>
      </c>
      <c r="I93" s="72"/>
      <c r="J93" s="113"/>
      <c r="K93" s="126">
        <f t="shared" si="11"/>
        <v>0</v>
      </c>
      <c r="L93" s="167">
        <f t="shared" si="12"/>
      </c>
      <c r="M93" s="73">
        <f t="shared" si="13"/>
      </c>
      <c r="N93" s="126" t="e">
        <f t="shared" si="8"/>
        <v>#VALUE!</v>
      </c>
    </row>
    <row r="94" spans="1:14" s="366" customFormat="1" ht="15">
      <c r="A94" s="70" t="s">
        <v>54</v>
      </c>
      <c r="B94" s="166">
        <v>37.353</v>
      </c>
      <c r="C94" s="268">
        <v>0.17</v>
      </c>
      <c r="D94" s="306">
        <f t="shared" si="9"/>
        <v>37.183</v>
      </c>
      <c r="E94" s="167">
        <v>14.916</v>
      </c>
      <c r="F94" s="73">
        <f t="shared" si="10"/>
        <v>40.11510636581234</v>
      </c>
      <c r="G94" s="27">
        <v>22.3</v>
      </c>
      <c r="H94" s="211">
        <f t="shared" si="14"/>
        <v>-7.384</v>
      </c>
      <c r="I94" s="72">
        <v>87.167</v>
      </c>
      <c r="J94" s="73">
        <v>101.1</v>
      </c>
      <c r="K94" s="126">
        <f t="shared" si="11"/>
        <v>-13.932999999999993</v>
      </c>
      <c r="L94" s="167">
        <f t="shared" si="12"/>
        <v>58.438589434164655</v>
      </c>
      <c r="M94" s="73">
        <f t="shared" si="13"/>
        <v>45.336322869955154</v>
      </c>
      <c r="N94" s="126">
        <f t="shared" si="8"/>
        <v>13.1022665642095</v>
      </c>
    </row>
    <row r="95" spans="1:14" s="366" customFormat="1" ht="15">
      <c r="A95" s="70" t="s">
        <v>55</v>
      </c>
      <c r="B95" s="166">
        <v>1.075</v>
      </c>
      <c r="C95" s="268"/>
      <c r="D95" s="306">
        <f t="shared" si="9"/>
        <v>1.075</v>
      </c>
      <c r="E95" s="167">
        <v>0.05</v>
      </c>
      <c r="F95" s="73">
        <f t="shared" si="10"/>
        <v>4.651162790697675</v>
      </c>
      <c r="G95" s="73"/>
      <c r="H95" s="211">
        <f t="shared" si="14"/>
        <v>0.05</v>
      </c>
      <c r="I95" s="72">
        <v>0.2</v>
      </c>
      <c r="J95" s="73"/>
      <c r="K95" s="126">
        <f t="shared" si="11"/>
        <v>0.2</v>
      </c>
      <c r="L95" s="167">
        <f t="shared" si="12"/>
        <v>40</v>
      </c>
      <c r="M95" s="73"/>
      <c r="N95" s="126">
        <f t="shared" si="8"/>
        <v>40</v>
      </c>
    </row>
    <row r="96" spans="1:14" s="366" customFormat="1" ht="15">
      <c r="A96" s="70" t="s">
        <v>56</v>
      </c>
      <c r="B96" s="166">
        <v>12.507</v>
      </c>
      <c r="C96" s="268"/>
      <c r="D96" s="306">
        <f t="shared" si="9"/>
        <v>12.507</v>
      </c>
      <c r="E96" s="167">
        <v>3.14</v>
      </c>
      <c r="F96" s="73">
        <f t="shared" si="10"/>
        <v>25.105940673223</v>
      </c>
      <c r="G96" s="73">
        <v>16.1</v>
      </c>
      <c r="H96" s="211">
        <f t="shared" si="14"/>
        <v>-12.96</v>
      </c>
      <c r="I96" s="72">
        <v>16.96</v>
      </c>
      <c r="J96" s="73">
        <v>77.2</v>
      </c>
      <c r="K96" s="126">
        <f t="shared" si="11"/>
        <v>-60.24</v>
      </c>
      <c r="L96" s="167">
        <f t="shared" si="12"/>
        <v>54.01273885350318</v>
      </c>
      <c r="M96" s="73">
        <f t="shared" si="13"/>
        <v>47.95031055900621</v>
      </c>
      <c r="N96" s="126">
        <f t="shared" si="8"/>
        <v>6.062428294496968</v>
      </c>
    </row>
    <row r="97" spans="1:14" s="366" customFormat="1" ht="15" hidden="1">
      <c r="A97" s="70" t="s">
        <v>57</v>
      </c>
      <c r="B97" s="166"/>
      <c r="C97" s="268"/>
      <c r="D97" s="306">
        <f t="shared" si="9"/>
        <v>0</v>
      </c>
      <c r="E97" s="167"/>
      <c r="F97" s="73" t="e">
        <f t="shared" si="10"/>
        <v>#DIV/0!</v>
      </c>
      <c r="G97" s="73"/>
      <c r="H97" s="211">
        <f t="shared" si="14"/>
        <v>0</v>
      </c>
      <c r="I97" s="72"/>
      <c r="J97" s="73"/>
      <c r="K97" s="126">
        <f t="shared" si="11"/>
        <v>0</v>
      </c>
      <c r="L97" s="167">
        <f t="shared" si="12"/>
      </c>
      <c r="M97" s="73">
        <f t="shared" si="13"/>
      </c>
      <c r="N97" s="126" t="e">
        <f t="shared" si="8"/>
        <v>#VALUE!</v>
      </c>
    </row>
    <row r="98" spans="1:14" s="366" customFormat="1" ht="15" hidden="1">
      <c r="A98" s="70" t="s">
        <v>89</v>
      </c>
      <c r="B98" s="166"/>
      <c r="C98" s="268"/>
      <c r="D98" s="306">
        <f t="shared" si="9"/>
        <v>0</v>
      </c>
      <c r="E98" s="167"/>
      <c r="F98" s="73" t="e">
        <f t="shared" si="10"/>
        <v>#DIV/0!</v>
      </c>
      <c r="G98" s="73"/>
      <c r="H98" s="211">
        <f t="shared" si="14"/>
        <v>0</v>
      </c>
      <c r="I98" s="72"/>
      <c r="J98" s="73"/>
      <c r="K98" s="126">
        <f t="shared" si="11"/>
        <v>0</v>
      </c>
      <c r="L98" s="167">
        <f t="shared" si="12"/>
      </c>
      <c r="M98" s="73">
        <f t="shared" si="13"/>
      </c>
      <c r="N98" s="126" t="e">
        <f t="shared" si="8"/>
        <v>#VALUE!</v>
      </c>
    </row>
    <row r="99" spans="1:14" s="366" customFormat="1" ht="15" hidden="1">
      <c r="A99" s="70" t="s">
        <v>58</v>
      </c>
      <c r="B99" s="166"/>
      <c r="C99" s="268"/>
      <c r="D99" s="306">
        <f t="shared" si="9"/>
        <v>0</v>
      </c>
      <c r="E99" s="167"/>
      <c r="F99" s="73" t="e">
        <f t="shared" si="10"/>
        <v>#DIV/0!</v>
      </c>
      <c r="G99" s="73"/>
      <c r="H99" s="211">
        <f t="shared" si="14"/>
        <v>0</v>
      </c>
      <c r="I99" s="72"/>
      <c r="J99" s="73"/>
      <c r="K99" s="126">
        <f t="shared" si="11"/>
        <v>0</v>
      </c>
      <c r="L99" s="167">
        <f t="shared" si="12"/>
      </c>
      <c r="M99" s="73">
        <f t="shared" si="13"/>
      </c>
      <c r="N99" s="126" t="e">
        <f t="shared" si="8"/>
        <v>#VALUE!</v>
      </c>
    </row>
    <row r="100" spans="1:14" s="366" customFormat="1" ht="15" hidden="1">
      <c r="A100" s="70" t="s">
        <v>59</v>
      </c>
      <c r="B100" s="166"/>
      <c r="C100" s="268"/>
      <c r="D100" s="306">
        <f t="shared" si="9"/>
        <v>0</v>
      </c>
      <c r="E100" s="167"/>
      <c r="F100" s="73" t="e">
        <f t="shared" si="10"/>
        <v>#DIV/0!</v>
      </c>
      <c r="G100" s="73"/>
      <c r="H100" s="211">
        <f t="shared" si="14"/>
        <v>0</v>
      </c>
      <c r="I100" s="72"/>
      <c r="J100" s="73"/>
      <c r="K100" s="126">
        <f t="shared" si="11"/>
        <v>0</v>
      </c>
      <c r="L100" s="167">
        <f t="shared" si="12"/>
      </c>
      <c r="M100" s="73">
        <f t="shared" si="13"/>
      </c>
      <c r="N100" s="126" t="e">
        <f t="shared" si="8"/>
        <v>#VALUE!</v>
      </c>
    </row>
    <row r="101" spans="1:14" s="366" customFormat="1" ht="15">
      <c r="A101" s="76" t="s">
        <v>90</v>
      </c>
      <c r="B101" s="177">
        <v>0.528</v>
      </c>
      <c r="C101" s="270"/>
      <c r="D101" s="307">
        <f t="shared" si="9"/>
        <v>0.528</v>
      </c>
      <c r="E101" s="186">
        <v>0.48</v>
      </c>
      <c r="F101" s="79">
        <f t="shared" si="10"/>
        <v>90.9090909090909</v>
      </c>
      <c r="G101" s="79"/>
      <c r="H101" s="214">
        <f t="shared" si="14"/>
        <v>0.48</v>
      </c>
      <c r="I101" s="77">
        <v>2.3</v>
      </c>
      <c r="J101" s="79"/>
      <c r="K101" s="132">
        <f t="shared" si="11"/>
        <v>2.3</v>
      </c>
      <c r="L101" s="186">
        <f t="shared" si="12"/>
        <v>47.91666666666666</v>
      </c>
      <c r="M101" s="79"/>
      <c r="N101" s="132">
        <f>L101-M101</f>
        <v>47.91666666666666</v>
      </c>
    </row>
    <row r="102" spans="1:14" s="366" customFormat="1" ht="15.75" hidden="1">
      <c r="A102" s="133" t="s">
        <v>91</v>
      </c>
      <c r="B102" s="272"/>
      <c r="C102" s="272"/>
      <c r="D102" s="272"/>
      <c r="E102" s="134"/>
      <c r="F102" s="135" t="e">
        <f>E102/B102*100</f>
        <v>#DIV/0!</v>
      </c>
      <c r="G102" s="136"/>
      <c r="H102" s="273">
        <f t="shared" si="14"/>
        <v>0</v>
      </c>
      <c r="I102" s="274"/>
      <c r="J102" s="136"/>
      <c r="K102" s="275">
        <f t="shared" si="11"/>
        <v>0</v>
      </c>
      <c r="L102" s="276" t="e">
        <f>I102/E102*10</f>
        <v>#DIV/0!</v>
      </c>
      <c r="M102" s="135" t="e">
        <f>J102/G102*10</f>
        <v>#DIV/0!</v>
      </c>
      <c r="N102" s="138" t="e">
        <f>L102-M102</f>
        <v>#DIV/0!</v>
      </c>
    </row>
    <row r="104" spans="1:9" s="47" customFormat="1" ht="15">
      <c r="A104" s="82"/>
      <c r="B104" s="82"/>
      <c r="C104" s="82"/>
      <c r="D104" s="82"/>
      <c r="I104" s="366"/>
    </row>
    <row r="105" spans="1:9" s="47" customFormat="1" ht="15">
      <c r="A105" s="82"/>
      <c r="B105" s="82"/>
      <c r="C105" s="82"/>
      <c r="D105" s="82"/>
      <c r="I105" s="366"/>
    </row>
    <row r="106" spans="1:9" s="47" customFormat="1" ht="15">
      <c r="A106" s="82"/>
      <c r="B106" s="82"/>
      <c r="C106" s="82"/>
      <c r="D106" s="82"/>
      <c r="I106" s="366"/>
    </row>
    <row r="107" spans="1:9" s="47" customFormat="1" ht="15">
      <c r="A107" s="82"/>
      <c r="B107" s="82"/>
      <c r="C107" s="82"/>
      <c r="D107" s="82"/>
      <c r="I107" s="366"/>
    </row>
    <row r="108" spans="1:9" s="47" customFormat="1" ht="15">
      <c r="A108" s="82"/>
      <c r="B108" s="82"/>
      <c r="C108" s="82"/>
      <c r="D108" s="82"/>
      <c r="I108" s="366"/>
    </row>
    <row r="109" spans="1:9" s="47" customFormat="1" ht="15">
      <c r="A109" s="82"/>
      <c r="B109" s="82"/>
      <c r="C109" s="82"/>
      <c r="D109" s="82"/>
      <c r="I109" s="366"/>
    </row>
    <row r="110" spans="1:9" s="47" customFormat="1" ht="15">
      <c r="A110" s="82"/>
      <c r="B110" s="82"/>
      <c r="C110" s="82"/>
      <c r="D110" s="82"/>
      <c r="I110" s="366"/>
    </row>
    <row r="111" spans="1:9" s="47" customFormat="1" ht="15">
      <c r="A111" s="82"/>
      <c r="B111" s="82"/>
      <c r="C111" s="82"/>
      <c r="D111" s="82"/>
      <c r="I111" s="366"/>
    </row>
    <row r="112" spans="1:9" s="47" customFormat="1" ht="15">
      <c r="A112" s="82"/>
      <c r="B112" s="82"/>
      <c r="C112" s="82"/>
      <c r="D112" s="82"/>
      <c r="I112" s="366"/>
    </row>
    <row r="113" spans="1:9" s="47" customFormat="1" ht="15">
      <c r="A113" s="82"/>
      <c r="B113" s="82"/>
      <c r="C113" s="82"/>
      <c r="D113" s="82"/>
      <c r="I113" s="366"/>
    </row>
    <row r="114" spans="1:9" s="47" customFormat="1" ht="15">
      <c r="A114" s="82"/>
      <c r="B114" s="82"/>
      <c r="C114" s="82"/>
      <c r="D114" s="82"/>
      <c r="I114" s="366"/>
    </row>
    <row r="115" spans="1:9" s="83" customFormat="1" ht="15">
      <c r="A115" s="82"/>
      <c r="B115" s="82"/>
      <c r="C115" s="82"/>
      <c r="D115" s="82"/>
      <c r="H115" s="47"/>
      <c r="I115" s="84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8" s="84" customFormat="1" ht="15">
      <c r="A144" s="85"/>
      <c r="B144" s="85"/>
      <c r="C144" s="85"/>
      <c r="D144" s="85"/>
      <c r="H144" s="366"/>
    </row>
    <row r="145" spans="1:8" s="84" customFormat="1" ht="15">
      <c r="A145" s="85"/>
      <c r="B145" s="85"/>
      <c r="C145" s="85"/>
      <c r="D145" s="85"/>
      <c r="H145" s="366"/>
    </row>
    <row r="146" spans="1:8" s="84" customFormat="1" ht="15">
      <c r="A146" s="85"/>
      <c r="B146" s="85"/>
      <c r="C146" s="85"/>
      <c r="D146" s="85"/>
      <c r="H146" s="366"/>
    </row>
    <row r="147" spans="1:8" s="84" customFormat="1" ht="15">
      <c r="A147" s="85"/>
      <c r="B147" s="85"/>
      <c r="C147" s="85"/>
      <c r="D147" s="85"/>
      <c r="H147" s="366"/>
    </row>
    <row r="148" spans="1:8" s="84" customFormat="1" ht="15">
      <c r="A148" s="85"/>
      <c r="B148" s="376"/>
      <c r="C148" s="376"/>
      <c r="D148" s="376"/>
      <c r="E148" s="376"/>
      <c r="F148" s="376"/>
      <c r="H148" s="366"/>
    </row>
    <row r="149" spans="1:8" s="84" customFormat="1" ht="15.75">
      <c r="A149" s="86"/>
      <c r="B149" s="85"/>
      <c r="C149" s="85"/>
      <c r="D149" s="85"/>
      <c r="H149" s="366"/>
    </row>
    <row r="150" spans="1:8" s="84" customFormat="1" ht="15">
      <c r="A150" s="85"/>
      <c r="B150" s="376"/>
      <c r="C150" s="376"/>
      <c r="D150" s="376"/>
      <c r="E150" s="376"/>
      <c r="F150" s="376"/>
      <c r="H150" s="366"/>
    </row>
    <row r="151" spans="1:8" s="84" customFormat="1" ht="15">
      <c r="A151" s="85"/>
      <c r="B151" s="85"/>
      <c r="C151" s="85"/>
      <c r="D151" s="85"/>
      <c r="H151" s="366"/>
    </row>
    <row r="152" spans="1:8" s="84" customFormat="1" ht="15">
      <c r="A152" s="85"/>
      <c r="B152" s="85"/>
      <c r="C152" s="85"/>
      <c r="D152" s="85"/>
      <c r="H152" s="366"/>
    </row>
    <row r="153" spans="1:8" s="84" customFormat="1" ht="15">
      <c r="A153" s="85"/>
      <c r="B153" s="85"/>
      <c r="C153" s="85"/>
      <c r="D153" s="85"/>
      <c r="H153" s="366"/>
    </row>
    <row r="154" spans="1:8" s="84" customFormat="1" ht="15">
      <c r="A154" s="85"/>
      <c r="B154" s="85"/>
      <c r="C154" s="85"/>
      <c r="D154" s="85"/>
      <c r="H154" s="366"/>
    </row>
    <row r="155" spans="1:8" s="84" customFormat="1" ht="15">
      <c r="A155" s="85"/>
      <c r="B155" s="85"/>
      <c r="C155" s="85"/>
      <c r="D155" s="85"/>
      <c r="H155" s="366"/>
    </row>
    <row r="156" spans="1:8" s="84" customFormat="1" ht="15">
      <c r="A156" s="85"/>
      <c r="B156" s="85"/>
      <c r="C156" s="85"/>
      <c r="D156" s="85"/>
      <c r="H156" s="366"/>
    </row>
    <row r="157" spans="1:8" s="84" customFormat="1" ht="15">
      <c r="A157" s="85"/>
      <c r="B157" s="85"/>
      <c r="C157" s="85"/>
      <c r="D157" s="85"/>
      <c r="H157" s="366"/>
    </row>
    <row r="158" spans="1:8" s="84" customFormat="1" ht="15">
      <c r="A158" s="85"/>
      <c r="B158" s="85"/>
      <c r="C158" s="85"/>
      <c r="D158" s="85"/>
      <c r="H158" s="366"/>
    </row>
    <row r="159" spans="1:8" s="84" customFormat="1" ht="15">
      <c r="A159" s="85"/>
      <c r="B159" s="85"/>
      <c r="C159" s="85"/>
      <c r="D159" s="85"/>
      <c r="H159" s="366"/>
    </row>
    <row r="160" spans="1:8" s="84" customFormat="1" ht="15">
      <c r="A160" s="85"/>
      <c r="B160" s="85"/>
      <c r="C160" s="85"/>
      <c r="D160" s="85"/>
      <c r="H160" s="366"/>
    </row>
    <row r="161" spans="1:8" s="84" customFormat="1" ht="15">
      <c r="A161" s="85"/>
      <c r="B161" s="85"/>
      <c r="C161" s="85"/>
      <c r="D161" s="85"/>
      <c r="H161" s="366"/>
    </row>
    <row r="162" spans="1:8" s="84" customFormat="1" ht="15">
      <c r="A162" s="85"/>
      <c r="B162" s="85"/>
      <c r="C162" s="85"/>
      <c r="D162" s="85"/>
      <c r="H162" s="366"/>
    </row>
    <row r="163" spans="1:8" s="84" customFormat="1" ht="15">
      <c r="A163" s="85"/>
      <c r="B163" s="85"/>
      <c r="C163" s="85"/>
      <c r="D163" s="85"/>
      <c r="H163" s="366"/>
    </row>
    <row r="164" spans="1:8" s="84" customFormat="1" ht="15">
      <c r="A164" s="85"/>
      <c r="B164" s="85"/>
      <c r="C164" s="85"/>
      <c r="D164" s="85"/>
      <c r="H164" s="366"/>
    </row>
    <row r="165" spans="1:8" s="84" customFormat="1" ht="15">
      <c r="A165" s="85"/>
      <c r="B165" s="85"/>
      <c r="C165" s="85"/>
      <c r="D165" s="85"/>
      <c r="H165" s="366"/>
    </row>
    <row r="166" spans="1:8" s="84" customFormat="1" ht="15">
      <c r="A166" s="85"/>
      <c r="B166" s="85"/>
      <c r="C166" s="85"/>
      <c r="D166" s="85"/>
      <c r="H166" s="366"/>
    </row>
    <row r="167" spans="1:8" s="84" customFormat="1" ht="15">
      <c r="A167" s="85"/>
      <c r="B167" s="85"/>
      <c r="C167" s="85"/>
      <c r="D167" s="85"/>
      <c r="H167" s="366"/>
    </row>
    <row r="168" spans="1:8" s="84" customFormat="1" ht="15">
      <c r="A168" s="85"/>
      <c r="B168" s="85"/>
      <c r="C168" s="85"/>
      <c r="D168" s="85"/>
      <c r="H168" s="366"/>
    </row>
    <row r="169" spans="1:8" s="84" customFormat="1" ht="15">
      <c r="A169" s="85"/>
      <c r="B169" s="85"/>
      <c r="C169" s="85"/>
      <c r="D169" s="85"/>
      <c r="H169" s="366"/>
    </row>
    <row r="170" spans="1:8" s="84" customFormat="1" ht="15">
      <c r="A170" s="85"/>
      <c r="B170" s="85"/>
      <c r="C170" s="85"/>
      <c r="D170" s="85"/>
      <c r="H170" s="366"/>
    </row>
    <row r="171" spans="1:8" s="84" customFormat="1" ht="15">
      <c r="A171" s="85"/>
      <c r="B171" s="85"/>
      <c r="C171" s="85"/>
      <c r="D171" s="85"/>
      <c r="H171" s="366"/>
    </row>
    <row r="172" spans="1:8" s="84" customFormat="1" ht="15">
      <c r="A172" s="85"/>
      <c r="B172" s="85"/>
      <c r="C172" s="85"/>
      <c r="D172" s="85"/>
      <c r="H172" s="366"/>
    </row>
    <row r="173" spans="1:8" s="84" customFormat="1" ht="15">
      <c r="A173" s="85"/>
      <c r="B173" s="85"/>
      <c r="C173" s="85"/>
      <c r="D173" s="85"/>
      <c r="H173" s="366"/>
    </row>
    <row r="174" spans="1:8" s="84" customFormat="1" ht="15">
      <c r="A174" s="85"/>
      <c r="B174" s="85"/>
      <c r="C174" s="85"/>
      <c r="D174" s="85"/>
      <c r="H174" s="366"/>
    </row>
    <row r="175" spans="1:8" s="84" customFormat="1" ht="15">
      <c r="A175" s="85"/>
      <c r="B175" s="85"/>
      <c r="C175" s="85"/>
      <c r="D175" s="85"/>
      <c r="H175" s="366"/>
    </row>
    <row r="176" spans="1:8" s="84" customFormat="1" ht="15">
      <c r="A176" s="85"/>
      <c r="B176" s="85"/>
      <c r="C176" s="85"/>
      <c r="D176" s="85"/>
      <c r="H176" s="366"/>
    </row>
    <row r="177" spans="1:8" s="84" customFormat="1" ht="15">
      <c r="A177" s="85"/>
      <c r="B177" s="85"/>
      <c r="C177" s="85"/>
      <c r="D177" s="85"/>
      <c r="H177" s="366"/>
    </row>
    <row r="178" spans="1:8" s="84" customFormat="1" ht="15">
      <c r="A178" s="85"/>
      <c r="B178" s="85"/>
      <c r="C178" s="85"/>
      <c r="D178" s="85"/>
      <c r="H178" s="366"/>
    </row>
    <row r="179" spans="1:8" s="84" customFormat="1" ht="15">
      <c r="A179" s="85"/>
      <c r="B179" s="85"/>
      <c r="C179" s="85"/>
      <c r="D179" s="85"/>
      <c r="H179" s="366"/>
    </row>
    <row r="180" spans="1:8" s="84" customFormat="1" ht="15">
      <c r="A180" s="85"/>
      <c r="B180" s="85"/>
      <c r="C180" s="85"/>
      <c r="D180" s="85"/>
      <c r="H180" s="366"/>
    </row>
    <row r="181" spans="1:8" s="84" customFormat="1" ht="15">
      <c r="A181" s="85"/>
      <c r="B181" s="85"/>
      <c r="C181" s="85"/>
      <c r="D181" s="85"/>
      <c r="H181" s="366"/>
    </row>
    <row r="182" spans="1:8" s="84" customFormat="1" ht="15">
      <c r="A182" s="85"/>
      <c r="B182" s="85"/>
      <c r="C182" s="85"/>
      <c r="D182" s="85"/>
      <c r="H182" s="366"/>
    </row>
    <row r="183" spans="1:8" s="84" customFormat="1" ht="15">
      <c r="A183" s="85"/>
      <c r="B183" s="85"/>
      <c r="C183" s="85"/>
      <c r="D183" s="85"/>
      <c r="H183" s="366"/>
    </row>
    <row r="184" spans="1:8" s="84" customFormat="1" ht="15">
      <c r="A184" s="85"/>
      <c r="B184" s="85"/>
      <c r="C184" s="85"/>
      <c r="D184" s="85"/>
      <c r="H184" s="366"/>
    </row>
    <row r="185" spans="1:8" s="84" customFormat="1" ht="15">
      <c r="A185" s="85"/>
      <c r="B185" s="85"/>
      <c r="C185" s="85"/>
      <c r="D185" s="85"/>
      <c r="H185" s="366"/>
    </row>
    <row r="186" spans="1:8" s="84" customFormat="1" ht="15">
      <c r="A186" s="85"/>
      <c r="B186" s="85"/>
      <c r="C186" s="85"/>
      <c r="D186" s="85"/>
      <c r="H186" s="366"/>
    </row>
    <row r="187" spans="1:8" s="84" customFormat="1" ht="15">
      <c r="A187" s="85"/>
      <c r="B187" s="85"/>
      <c r="C187" s="85"/>
      <c r="D187" s="85"/>
      <c r="H187" s="366"/>
    </row>
    <row r="188" spans="1:8" s="84" customFormat="1" ht="15">
      <c r="A188" s="85"/>
      <c r="B188" s="85"/>
      <c r="C188" s="85"/>
      <c r="D188" s="85"/>
      <c r="H188" s="366"/>
    </row>
    <row r="189" spans="1:8" s="84" customFormat="1" ht="15">
      <c r="A189" s="85"/>
      <c r="B189" s="85"/>
      <c r="C189" s="85"/>
      <c r="D189" s="85"/>
      <c r="H189" s="366"/>
    </row>
    <row r="190" spans="1:8" s="84" customFormat="1" ht="15">
      <c r="A190" s="85"/>
      <c r="B190" s="85"/>
      <c r="C190" s="85"/>
      <c r="D190" s="85"/>
      <c r="H190" s="366"/>
    </row>
    <row r="191" spans="1:8" s="56" customFormat="1" ht="15">
      <c r="A191" s="87"/>
      <c r="B191" s="87"/>
      <c r="C191" s="87"/>
      <c r="D191" s="87"/>
      <c r="H191" s="123"/>
    </row>
    <row r="192" spans="1:8" s="56" customFormat="1" ht="15">
      <c r="A192" s="87"/>
      <c r="B192" s="87"/>
      <c r="C192" s="87"/>
      <c r="D192" s="87"/>
      <c r="H192" s="123"/>
    </row>
    <row r="193" spans="1:8" s="56" customFormat="1" ht="15">
      <c r="A193" s="87"/>
      <c r="B193" s="87"/>
      <c r="C193" s="87"/>
      <c r="D193" s="87"/>
      <c r="H193" s="123"/>
    </row>
    <row r="194" spans="1:8" s="56" customFormat="1" ht="15">
      <c r="A194" s="87"/>
      <c r="B194" s="87"/>
      <c r="C194" s="87"/>
      <c r="D194" s="87"/>
      <c r="H194" s="123"/>
    </row>
    <row r="195" spans="1:8" s="56" customFormat="1" ht="15">
      <c r="A195" s="87"/>
      <c r="B195" s="87"/>
      <c r="C195" s="87"/>
      <c r="D195" s="87"/>
      <c r="H195" s="123"/>
    </row>
    <row r="196" spans="1:8" s="56" customFormat="1" ht="15">
      <c r="A196" s="87"/>
      <c r="B196" s="87"/>
      <c r="C196" s="87"/>
      <c r="D196" s="87"/>
      <c r="H196" s="123"/>
    </row>
    <row r="197" spans="1:8" s="56" customFormat="1" ht="15">
      <c r="A197" s="87"/>
      <c r="B197" s="87"/>
      <c r="C197" s="87"/>
      <c r="D197" s="87"/>
      <c r="H197" s="123"/>
    </row>
    <row r="198" spans="1:8" s="56" customFormat="1" ht="15">
      <c r="A198" s="87"/>
      <c r="B198" s="87"/>
      <c r="C198" s="87"/>
      <c r="D198" s="87"/>
      <c r="H198" s="123"/>
    </row>
    <row r="199" spans="1:8" s="56" customFormat="1" ht="15">
      <c r="A199" s="87"/>
      <c r="B199" s="87"/>
      <c r="C199" s="87"/>
      <c r="D199" s="87"/>
      <c r="H199" s="123"/>
    </row>
    <row r="200" spans="1:8" s="56" customFormat="1" ht="15">
      <c r="A200" s="87"/>
      <c r="B200" s="87"/>
      <c r="C200" s="87"/>
      <c r="D200" s="87"/>
      <c r="H200" s="123"/>
    </row>
    <row r="201" spans="1:8" s="56" customFormat="1" ht="15">
      <c r="A201" s="87"/>
      <c r="B201" s="87"/>
      <c r="C201" s="87"/>
      <c r="D201" s="87"/>
      <c r="H201" s="123"/>
    </row>
    <row r="202" spans="1:8" s="56" customFormat="1" ht="15">
      <c r="A202" s="87"/>
      <c r="B202" s="87"/>
      <c r="C202" s="87"/>
      <c r="D202" s="87"/>
      <c r="H202" s="123"/>
    </row>
    <row r="203" spans="1:8" s="56" customFormat="1" ht="15">
      <c r="A203" s="87"/>
      <c r="B203" s="87"/>
      <c r="C203" s="87"/>
      <c r="D203" s="87"/>
      <c r="H203" s="123"/>
    </row>
    <row r="204" spans="1:8" s="56" customFormat="1" ht="15">
      <c r="A204" s="87"/>
      <c r="B204" s="87"/>
      <c r="C204" s="87"/>
      <c r="D204" s="87"/>
      <c r="H204" s="123"/>
    </row>
    <row r="205" spans="1:8" s="56" customFormat="1" ht="15">
      <c r="A205" s="87"/>
      <c r="B205" s="87"/>
      <c r="C205" s="87"/>
      <c r="D205" s="87"/>
      <c r="H205" s="123"/>
    </row>
    <row r="206" spans="1:8" s="56" customFormat="1" ht="15">
      <c r="A206" s="87"/>
      <c r="B206" s="87"/>
      <c r="C206" s="87"/>
      <c r="D206" s="87"/>
      <c r="H206" s="123"/>
    </row>
    <row r="207" spans="1:8" s="56" customFormat="1" ht="15">
      <c r="A207" s="87"/>
      <c r="B207" s="87"/>
      <c r="C207" s="87"/>
      <c r="D207" s="87"/>
      <c r="H207" s="123"/>
    </row>
    <row r="208" spans="1:8" s="56" customFormat="1" ht="15">
      <c r="A208" s="87"/>
      <c r="B208" s="87"/>
      <c r="C208" s="87"/>
      <c r="D208" s="87"/>
      <c r="H208" s="123"/>
    </row>
    <row r="209" spans="1:8" s="56" customFormat="1" ht="15">
      <c r="A209" s="87"/>
      <c r="B209" s="87"/>
      <c r="C209" s="87"/>
      <c r="D209" s="87"/>
      <c r="H209" s="123"/>
    </row>
    <row r="210" spans="1:8" s="56" customFormat="1" ht="15">
      <c r="A210" s="87"/>
      <c r="B210" s="87"/>
      <c r="C210" s="87"/>
      <c r="D210" s="87"/>
      <c r="H210" s="123"/>
    </row>
    <row r="211" spans="1:8" s="56" customFormat="1" ht="15">
      <c r="A211" s="87"/>
      <c r="B211" s="87"/>
      <c r="C211" s="87"/>
      <c r="D211" s="87"/>
      <c r="H211" s="123"/>
    </row>
    <row r="212" spans="1:8" s="56" customFormat="1" ht="15">
      <c r="A212" s="87"/>
      <c r="B212" s="87"/>
      <c r="C212" s="87"/>
      <c r="D212" s="87"/>
      <c r="H212" s="123"/>
    </row>
    <row r="213" spans="1:8" s="56" customFormat="1" ht="15">
      <c r="A213" s="87"/>
      <c r="B213" s="87"/>
      <c r="C213" s="87"/>
      <c r="D213" s="87"/>
      <c r="H213" s="123"/>
    </row>
    <row r="214" spans="1:8" s="56" customFormat="1" ht="15">
      <c r="A214" s="87"/>
      <c r="B214" s="87"/>
      <c r="C214" s="87"/>
      <c r="D214" s="87"/>
      <c r="H214" s="123"/>
    </row>
    <row r="215" spans="1:8" s="56" customFormat="1" ht="15">
      <c r="A215" s="87"/>
      <c r="B215" s="87"/>
      <c r="C215" s="87"/>
      <c r="D215" s="87"/>
      <c r="H215" s="123"/>
    </row>
    <row r="216" spans="1:8" s="56" customFormat="1" ht="15">
      <c r="A216" s="87"/>
      <c r="B216" s="87"/>
      <c r="C216" s="87"/>
      <c r="D216" s="87"/>
      <c r="H216" s="123"/>
    </row>
    <row r="217" spans="1:8" s="56" customFormat="1" ht="15">
      <c r="A217" s="87"/>
      <c r="B217" s="87"/>
      <c r="C217" s="87"/>
      <c r="D217" s="87"/>
      <c r="H217" s="123"/>
    </row>
    <row r="218" spans="1:8" s="56" customFormat="1" ht="15">
      <c r="A218" s="87"/>
      <c r="B218" s="87"/>
      <c r="C218" s="87"/>
      <c r="D218" s="87"/>
      <c r="H218" s="123"/>
    </row>
    <row r="219" spans="1:8" s="56" customFormat="1" ht="15">
      <c r="A219" s="87"/>
      <c r="B219" s="87"/>
      <c r="C219" s="87"/>
      <c r="D219" s="87"/>
      <c r="H219" s="123"/>
    </row>
    <row r="220" spans="1:8" s="56" customFormat="1" ht="15">
      <c r="A220" s="87"/>
      <c r="B220" s="87"/>
      <c r="C220" s="87"/>
      <c r="D220" s="87"/>
      <c r="H220" s="123"/>
    </row>
    <row r="221" spans="1:8" s="56" customFormat="1" ht="15">
      <c r="A221" s="87"/>
      <c r="B221" s="87"/>
      <c r="C221" s="87"/>
      <c r="D221" s="87"/>
      <c r="H221" s="123"/>
    </row>
    <row r="222" spans="1:8" s="56" customFormat="1" ht="15">
      <c r="A222" s="87"/>
      <c r="B222" s="87"/>
      <c r="C222" s="87"/>
      <c r="D222" s="87"/>
      <c r="H222" s="123"/>
    </row>
    <row r="223" spans="1:8" s="56" customFormat="1" ht="15">
      <c r="A223" s="87"/>
      <c r="B223" s="87"/>
      <c r="C223" s="87"/>
      <c r="D223" s="87"/>
      <c r="H223" s="123"/>
    </row>
    <row r="224" spans="1:8" s="56" customFormat="1" ht="15">
      <c r="A224" s="87"/>
      <c r="B224" s="87"/>
      <c r="C224" s="87"/>
      <c r="D224" s="87"/>
      <c r="H224" s="123"/>
    </row>
    <row r="225" spans="1:8" s="56" customFormat="1" ht="15">
      <c r="A225" s="87"/>
      <c r="B225" s="87"/>
      <c r="C225" s="87"/>
      <c r="D225" s="87"/>
      <c r="H225" s="123"/>
    </row>
    <row r="226" spans="1:8" s="56" customFormat="1" ht="15">
      <c r="A226" s="87"/>
      <c r="B226" s="87"/>
      <c r="C226" s="87"/>
      <c r="D226" s="87"/>
      <c r="H226" s="123"/>
    </row>
    <row r="227" spans="1:8" s="56" customFormat="1" ht="0.75" customHeight="1">
      <c r="A227" s="87"/>
      <c r="B227" s="87"/>
      <c r="C227" s="87"/>
      <c r="D227" s="87"/>
      <c r="H227" s="123"/>
    </row>
    <row r="228" spans="1:8" s="56" customFormat="1" ht="15">
      <c r="A228" s="87"/>
      <c r="B228" s="87"/>
      <c r="C228" s="87"/>
      <c r="D228" s="87"/>
      <c r="H228" s="123"/>
    </row>
    <row r="229" spans="1:8" s="56" customFormat="1" ht="15">
      <c r="A229" s="87"/>
      <c r="B229" s="87"/>
      <c r="C229" s="87"/>
      <c r="D229" s="87"/>
      <c r="H229" s="123"/>
    </row>
    <row r="230" spans="1:8" s="56" customFormat="1" ht="15">
      <c r="A230" s="87"/>
      <c r="B230" s="87"/>
      <c r="C230" s="87"/>
      <c r="D230" s="87"/>
      <c r="H230" s="123"/>
    </row>
    <row r="231" spans="1:8" s="56" customFormat="1" ht="15">
      <c r="A231" s="87"/>
      <c r="B231" s="87"/>
      <c r="C231" s="87"/>
      <c r="D231" s="87"/>
      <c r="H231" s="123"/>
    </row>
    <row r="232" spans="1:8" s="56" customFormat="1" ht="15">
      <c r="A232" s="87"/>
      <c r="B232" s="87"/>
      <c r="C232" s="87"/>
      <c r="D232" s="87"/>
      <c r="H232" s="123"/>
    </row>
    <row r="233" spans="1:8" s="56" customFormat="1" ht="15">
      <c r="A233" s="87"/>
      <c r="B233" s="87"/>
      <c r="C233" s="87"/>
      <c r="D233" s="87"/>
      <c r="H233" s="123"/>
    </row>
    <row r="234" spans="1:8" s="56" customFormat="1" ht="15">
      <c r="A234" s="87"/>
      <c r="B234" s="87"/>
      <c r="C234" s="87"/>
      <c r="D234" s="87"/>
      <c r="H234" s="123"/>
    </row>
    <row r="235" spans="1:8" s="56" customFormat="1" ht="15">
      <c r="A235" s="87"/>
      <c r="B235" s="87"/>
      <c r="C235" s="87"/>
      <c r="D235" s="87"/>
      <c r="H235" s="123"/>
    </row>
    <row r="236" spans="1:8" s="56" customFormat="1" ht="15">
      <c r="A236" s="87"/>
      <c r="B236" s="87"/>
      <c r="C236" s="87"/>
      <c r="D236" s="87"/>
      <c r="H236" s="123"/>
    </row>
    <row r="237" spans="1:8" s="56" customFormat="1" ht="15">
      <c r="A237" s="87"/>
      <c r="B237" s="87"/>
      <c r="C237" s="87"/>
      <c r="D237" s="87"/>
      <c r="H237" s="123"/>
    </row>
    <row r="238" spans="1:8" s="56" customFormat="1" ht="15">
      <c r="A238" s="87"/>
      <c r="B238" s="87"/>
      <c r="C238" s="87"/>
      <c r="D238" s="87"/>
      <c r="H238" s="123"/>
    </row>
    <row r="239" spans="1:8" s="56" customFormat="1" ht="15">
      <c r="A239" s="87"/>
      <c r="B239" s="87"/>
      <c r="C239" s="87"/>
      <c r="D239" s="87"/>
      <c r="H239" s="123"/>
    </row>
    <row r="240" spans="1:8" s="56" customFormat="1" ht="15">
      <c r="A240" s="87"/>
      <c r="B240" s="87"/>
      <c r="C240" s="87"/>
      <c r="D240" s="87"/>
      <c r="H240" s="123"/>
    </row>
    <row r="241" spans="1:8" s="56" customFormat="1" ht="15">
      <c r="A241" s="87"/>
      <c r="B241" s="87"/>
      <c r="C241" s="87"/>
      <c r="D241" s="87"/>
      <c r="H241" s="123"/>
    </row>
    <row r="242" spans="1:8" s="56" customFormat="1" ht="15">
      <c r="A242" s="87"/>
      <c r="B242" s="87"/>
      <c r="C242" s="87"/>
      <c r="D242" s="87"/>
      <c r="H242" s="123"/>
    </row>
    <row r="243" spans="1:8" s="56" customFormat="1" ht="15">
      <c r="A243" s="87"/>
      <c r="B243" s="87"/>
      <c r="C243" s="87"/>
      <c r="D243" s="87"/>
      <c r="H243" s="123"/>
    </row>
    <row r="244" spans="1:8" s="56" customFormat="1" ht="15">
      <c r="A244" s="87"/>
      <c r="B244" s="87"/>
      <c r="C244" s="87"/>
      <c r="D244" s="87"/>
      <c r="H244" s="123"/>
    </row>
    <row r="245" spans="1:8" s="56" customFormat="1" ht="15">
      <c r="A245" s="87"/>
      <c r="B245" s="87"/>
      <c r="C245" s="87"/>
      <c r="D245" s="87"/>
      <c r="H245" s="123"/>
    </row>
    <row r="246" spans="1:8" s="56" customFormat="1" ht="15">
      <c r="A246" s="87"/>
      <c r="B246" s="87"/>
      <c r="C246" s="87"/>
      <c r="D246" s="87"/>
      <c r="H246" s="123"/>
    </row>
    <row r="247" spans="1:8" s="56" customFormat="1" ht="15">
      <c r="A247" s="87"/>
      <c r="B247" s="87"/>
      <c r="C247" s="87"/>
      <c r="D247" s="87"/>
      <c r="H247" s="123"/>
    </row>
    <row r="248" spans="1:8" s="56" customFormat="1" ht="15">
      <c r="A248" s="87"/>
      <c r="B248" s="87"/>
      <c r="C248" s="87"/>
      <c r="D248" s="87"/>
      <c r="H248" s="123"/>
    </row>
    <row r="249" spans="1:8" s="56" customFormat="1" ht="15">
      <c r="A249" s="87"/>
      <c r="B249" s="87"/>
      <c r="C249" s="87"/>
      <c r="D249" s="87"/>
      <c r="H249" s="123"/>
    </row>
    <row r="250" spans="1:8" s="56" customFormat="1" ht="15">
      <c r="A250" s="87"/>
      <c r="B250" s="87"/>
      <c r="C250" s="87"/>
      <c r="D250" s="87"/>
      <c r="H250" s="123"/>
    </row>
    <row r="251" spans="1:8" s="56" customFormat="1" ht="15">
      <c r="A251" s="87"/>
      <c r="B251" s="87"/>
      <c r="C251" s="87"/>
      <c r="D251" s="87"/>
      <c r="H251" s="123"/>
    </row>
    <row r="252" spans="1:8" s="56" customFormat="1" ht="15">
      <c r="A252" s="87"/>
      <c r="B252" s="87"/>
      <c r="C252" s="87"/>
      <c r="D252" s="87"/>
      <c r="H252" s="123"/>
    </row>
    <row r="253" spans="1:8" s="56" customFormat="1" ht="15">
      <c r="A253" s="87"/>
      <c r="B253" s="87"/>
      <c r="C253" s="87"/>
      <c r="D253" s="87"/>
      <c r="H253" s="123"/>
    </row>
    <row r="254" spans="1:8" s="56" customFormat="1" ht="15">
      <c r="A254" s="87"/>
      <c r="B254" s="87"/>
      <c r="C254" s="87"/>
      <c r="D254" s="87"/>
      <c r="H254" s="123"/>
    </row>
    <row r="255" spans="1:8" s="56" customFormat="1" ht="15">
      <c r="A255" s="87"/>
      <c r="B255" s="87"/>
      <c r="C255" s="87"/>
      <c r="D255" s="87"/>
      <c r="H255" s="123"/>
    </row>
    <row r="256" spans="1:8" s="56" customFormat="1" ht="15">
      <c r="A256" s="87"/>
      <c r="B256" s="87"/>
      <c r="C256" s="87"/>
      <c r="D256" s="87"/>
      <c r="H256" s="123"/>
    </row>
    <row r="257" spans="1:8" s="56" customFormat="1" ht="15">
      <c r="A257" s="87"/>
      <c r="B257" s="87"/>
      <c r="C257" s="87"/>
      <c r="D257" s="87"/>
      <c r="H257" s="123"/>
    </row>
    <row r="258" spans="1:8" s="56" customFormat="1" ht="15">
      <c r="A258" s="87"/>
      <c r="B258" s="87"/>
      <c r="C258" s="87"/>
      <c r="D258" s="87"/>
      <c r="H258" s="123"/>
    </row>
    <row r="259" spans="1:8" s="56" customFormat="1" ht="15">
      <c r="A259" s="87"/>
      <c r="B259" s="87"/>
      <c r="C259" s="87"/>
      <c r="D259" s="87"/>
      <c r="H259" s="123"/>
    </row>
    <row r="260" spans="1:8" s="56" customFormat="1" ht="15">
      <c r="A260" s="87"/>
      <c r="B260" s="87"/>
      <c r="C260" s="87"/>
      <c r="D260" s="87"/>
      <c r="H260" s="123"/>
    </row>
    <row r="261" spans="1:8" s="56" customFormat="1" ht="15">
      <c r="A261" s="87"/>
      <c r="B261" s="87"/>
      <c r="C261" s="87"/>
      <c r="D261" s="87"/>
      <c r="H261" s="123"/>
    </row>
    <row r="262" spans="1:8" s="56" customFormat="1" ht="15">
      <c r="A262" s="87"/>
      <c r="B262" s="87"/>
      <c r="C262" s="87"/>
      <c r="D262" s="87"/>
      <c r="H262" s="123"/>
    </row>
    <row r="263" spans="1:8" s="56" customFormat="1" ht="15">
      <c r="A263" s="87"/>
      <c r="B263" s="87"/>
      <c r="C263" s="87"/>
      <c r="D263" s="87"/>
      <c r="H263" s="123"/>
    </row>
    <row r="264" spans="1:8" s="56" customFormat="1" ht="15">
      <c r="A264" s="87"/>
      <c r="B264" s="87"/>
      <c r="C264" s="87"/>
      <c r="D264" s="87"/>
      <c r="H264" s="123"/>
    </row>
    <row r="265" s="56" customFormat="1" ht="15">
      <c r="H265" s="123"/>
    </row>
    <row r="266" s="56" customFormat="1" ht="15">
      <c r="H266" s="123"/>
    </row>
    <row r="267" s="56" customFormat="1" ht="15">
      <c r="H267" s="123"/>
    </row>
    <row r="268" s="56" customFormat="1" ht="15">
      <c r="H268" s="123"/>
    </row>
    <row r="269" s="56" customFormat="1" ht="15">
      <c r="H269" s="123"/>
    </row>
    <row r="270" s="56" customFormat="1" ht="15">
      <c r="H270" s="123"/>
    </row>
    <row r="271" s="56" customFormat="1" ht="15">
      <c r="H271" s="123"/>
    </row>
    <row r="272" s="56" customFormat="1" ht="15">
      <c r="H272" s="123"/>
    </row>
    <row r="273" s="56" customFormat="1" ht="15">
      <c r="H273" s="123"/>
    </row>
    <row r="274" s="56" customFormat="1" ht="15">
      <c r="H274" s="123"/>
    </row>
    <row r="275" s="56" customFormat="1" ht="15">
      <c r="H275" s="123"/>
    </row>
    <row r="276" s="56" customFormat="1" ht="15">
      <c r="H276" s="123"/>
    </row>
    <row r="277" s="56" customFormat="1" ht="15">
      <c r="H277" s="123"/>
    </row>
    <row r="278" s="56" customFormat="1" ht="15">
      <c r="H278" s="123"/>
    </row>
    <row r="279" s="56" customFormat="1" ht="15">
      <c r="H279" s="123"/>
    </row>
    <row r="280" s="56" customFormat="1" ht="15">
      <c r="H280" s="123"/>
    </row>
    <row r="281" s="56" customFormat="1" ht="15">
      <c r="H281" s="123"/>
    </row>
    <row r="282" s="56" customFormat="1" ht="15">
      <c r="H282" s="123"/>
    </row>
    <row r="283" s="56" customFormat="1" ht="15">
      <c r="H283" s="123"/>
    </row>
    <row r="284" s="56" customFormat="1" ht="15">
      <c r="H284" s="123"/>
    </row>
    <row r="285" s="56" customFormat="1" ht="15">
      <c r="H285" s="123"/>
    </row>
    <row r="286" s="56" customFormat="1" ht="15">
      <c r="H286" s="123"/>
    </row>
    <row r="287" s="56" customFormat="1" ht="15">
      <c r="H287" s="123"/>
    </row>
    <row r="288" s="56" customFormat="1" ht="15">
      <c r="H288" s="123"/>
    </row>
    <row r="289" s="56" customFormat="1" ht="15">
      <c r="H289" s="123"/>
    </row>
    <row r="290" s="56" customFormat="1" ht="15">
      <c r="H290" s="123"/>
    </row>
    <row r="291" s="56" customFormat="1" ht="15">
      <c r="H291" s="123"/>
    </row>
    <row r="292" s="56" customFormat="1" ht="15">
      <c r="H292" s="123"/>
    </row>
    <row r="293" s="56" customFormat="1" ht="15">
      <c r="H293" s="123"/>
    </row>
    <row r="294" s="56" customFormat="1" ht="15">
      <c r="H294" s="123"/>
    </row>
    <row r="295" s="56" customFormat="1" ht="15">
      <c r="H295" s="123"/>
    </row>
    <row r="296" s="56" customFormat="1" ht="15">
      <c r="H296" s="123"/>
    </row>
    <row r="297" s="56" customFormat="1" ht="15">
      <c r="H297" s="123"/>
    </row>
    <row r="298" s="56" customFormat="1" ht="15">
      <c r="H298" s="123"/>
    </row>
    <row r="299" s="56" customFormat="1" ht="15">
      <c r="H299" s="123"/>
    </row>
    <row r="300" s="56" customFormat="1" ht="15">
      <c r="H300" s="123"/>
    </row>
    <row r="301" s="56" customFormat="1" ht="15">
      <c r="H301" s="123"/>
    </row>
    <row r="302" s="56" customFormat="1" ht="15">
      <c r="H302" s="123"/>
    </row>
    <row r="303" s="56" customFormat="1" ht="15">
      <c r="H303" s="123"/>
    </row>
    <row r="304" s="56" customFormat="1" ht="15">
      <c r="H304" s="123"/>
    </row>
    <row r="305" s="56" customFormat="1" ht="15">
      <c r="H305" s="123"/>
    </row>
    <row r="306" s="56" customFormat="1" ht="15">
      <c r="H306" s="123"/>
    </row>
    <row r="307" s="56" customFormat="1" ht="15">
      <c r="H307" s="123"/>
    </row>
    <row r="308" s="56" customFormat="1" ht="15">
      <c r="H308" s="123"/>
    </row>
    <row r="309" s="56" customFormat="1" ht="15">
      <c r="H309" s="123"/>
    </row>
    <row r="310" s="56" customFormat="1" ht="15">
      <c r="H310" s="123"/>
    </row>
    <row r="311" s="56" customFormat="1" ht="15">
      <c r="H311" s="123"/>
    </row>
    <row r="312" s="56" customFormat="1" ht="15">
      <c r="H312" s="123"/>
    </row>
    <row r="313" s="56" customFormat="1" ht="15">
      <c r="H313" s="123"/>
    </row>
    <row r="314" s="56" customFormat="1" ht="15">
      <c r="H314" s="123"/>
    </row>
    <row r="315" s="56" customFormat="1" ht="15">
      <c r="H315" s="123"/>
    </row>
    <row r="316" s="56" customFormat="1" ht="15">
      <c r="H316" s="123"/>
    </row>
    <row r="317" s="56" customFormat="1" ht="15">
      <c r="H317" s="123"/>
    </row>
    <row r="318" s="56" customFormat="1" ht="15">
      <c r="H318" s="123"/>
    </row>
    <row r="319" s="56" customFormat="1" ht="15">
      <c r="H319" s="123"/>
    </row>
    <row r="320" s="56" customFormat="1" ht="15">
      <c r="H320" s="123"/>
    </row>
    <row r="321" s="56" customFormat="1" ht="15">
      <c r="H321" s="123"/>
    </row>
    <row r="322" s="56" customFormat="1" ht="15">
      <c r="H322" s="123"/>
    </row>
    <row r="323" s="56" customFormat="1" ht="15">
      <c r="H323" s="123"/>
    </row>
    <row r="324" s="56" customFormat="1" ht="15">
      <c r="H324" s="123"/>
    </row>
    <row r="325" s="56" customFormat="1" ht="15">
      <c r="H325" s="123"/>
    </row>
    <row r="326" s="56" customFormat="1" ht="15">
      <c r="H326" s="123"/>
    </row>
    <row r="327" s="56" customFormat="1" ht="15">
      <c r="H327" s="123"/>
    </row>
    <row r="328" s="56" customFormat="1" ht="15">
      <c r="H328" s="123"/>
    </row>
    <row r="329" s="56" customFormat="1" ht="15">
      <c r="H329" s="123"/>
    </row>
    <row r="330" s="56" customFormat="1" ht="15">
      <c r="H330" s="123"/>
    </row>
    <row r="331" s="56" customFormat="1" ht="15">
      <c r="H331" s="123"/>
    </row>
    <row r="332" s="56" customFormat="1" ht="15">
      <c r="H332" s="123"/>
    </row>
    <row r="333" s="56" customFormat="1" ht="15">
      <c r="H333" s="123"/>
    </row>
    <row r="334" s="56" customFormat="1" ht="15">
      <c r="H334" s="123"/>
    </row>
    <row r="335" s="56" customFormat="1" ht="15">
      <c r="H335" s="123"/>
    </row>
    <row r="336" s="56" customFormat="1" ht="15">
      <c r="H336" s="123"/>
    </row>
    <row r="337" s="56" customFormat="1" ht="15">
      <c r="H337" s="123"/>
    </row>
    <row r="338" s="56" customFormat="1" ht="15">
      <c r="H338" s="123"/>
    </row>
    <row r="339" s="56" customFormat="1" ht="15">
      <c r="H339" s="123"/>
    </row>
    <row r="340" s="56" customFormat="1" ht="15">
      <c r="H340" s="123"/>
    </row>
    <row r="341" s="56" customFormat="1" ht="15">
      <c r="H341" s="123"/>
    </row>
    <row r="342" s="56" customFormat="1" ht="15">
      <c r="H342" s="123"/>
    </row>
    <row r="343" s="56" customFormat="1" ht="15">
      <c r="H343" s="123"/>
    </row>
    <row r="344" s="56" customFormat="1" ht="15">
      <c r="H344" s="123"/>
    </row>
    <row r="345" s="56" customFormat="1" ht="15">
      <c r="H345" s="123"/>
    </row>
    <row r="346" s="56" customFormat="1" ht="15">
      <c r="H346" s="123"/>
    </row>
    <row r="347" s="56" customFormat="1" ht="15">
      <c r="H347" s="123"/>
    </row>
    <row r="348" s="56" customFormat="1" ht="15">
      <c r="H348" s="123"/>
    </row>
    <row r="349" s="56" customFormat="1" ht="15">
      <c r="H349" s="123"/>
    </row>
    <row r="350" s="56" customFormat="1" ht="15">
      <c r="H350" s="123"/>
    </row>
    <row r="351" s="56" customFormat="1" ht="15">
      <c r="H351" s="123"/>
    </row>
    <row r="352" s="56" customFormat="1" ht="15">
      <c r="H352" s="123"/>
    </row>
    <row r="353" s="56" customFormat="1" ht="15">
      <c r="H353" s="123"/>
    </row>
    <row r="354" s="56" customFormat="1" ht="15">
      <c r="H354" s="123"/>
    </row>
    <row r="355" s="56" customFormat="1" ht="15">
      <c r="H355" s="123"/>
    </row>
    <row r="356" s="56" customFormat="1" ht="15">
      <c r="H356" s="123"/>
    </row>
    <row r="357" s="56" customFormat="1" ht="15">
      <c r="H357" s="123"/>
    </row>
    <row r="358" s="56" customFormat="1" ht="15">
      <c r="H358" s="123"/>
    </row>
    <row r="359" s="56" customFormat="1" ht="15">
      <c r="H359" s="123"/>
    </row>
    <row r="360" s="56" customFormat="1" ht="15">
      <c r="H360" s="123"/>
    </row>
    <row r="361" s="56" customFormat="1" ht="15">
      <c r="H361" s="123"/>
    </row>
    <row r="362" s="56" customFormat="1" ht="15">
      <c r="H362" s="123"/>
    </row>
    <row r="363" s="56" customFormat="1" ht="15">
      <c r="H363" s="123"/>
    </row>
    <row r="364" s="56" customFormat="1" ht="15">
      <c r="H364" s="123"/>
    </row>
    <row r="365" s="56" customFormat="1" ht="15">
      <c r="H365" s="123"/>
    </row>
    <row r="366" s="56" customFormat="1" ht="15">
      <c r="H366" s="123"/>
    </row>
    <row r="367" s="56" customFormat="1" ht="15">
      <c r="H367" s="123"/>
    </row>
    <row r="368" s="56" customFormat="1" ht="15">
      <c r="H368" s="123"/>
    </row>
    <row r="369" s="56" customFormat="1" ht="15">
      <c r="H369" s="123"/>
    </row>
    <row r="370" s="56" customFormat="1" ht="15">
      <c r="H370" s="123"/>
    </row>
    <row r="371" s="56" customFormat="1" ht="15">
      <c r="H371" s="123"/>
    </row>
    <row r="372" s="56" customFormat="1" ht="15">
      <c r="H372" s="123"/>
    </row>
    <row r="373" s="56" customFormat="1" ht="15">
      <c r="H373" s="123"/>
    </row>
    <row r="374" s="56" customFormat="1" ht="15">
      <c r="H374" s="123"/>
    </row>
    <row r="375" s="56" customFormat="1" ht="15">
      <c r="H375" s="123"/>
    </row>
    <row r="376" s="56" customFormat="1" ht="15">
      <c r="H376" s="123"/>
    </row>
    <row r="377" s="56" customFormat="1" ht="15">
      <c r="H377" s="123"/>
    </row>
    <row r="378" s="56" customFormat="1" ht="15">
      <c r="H378" s="123"/>
    </row>
    <row r="379" s="56" customFormat="1" ht="15">
      <c r="H379" s="123"/>
    </row>
    <row r="380" s="56" customFormat="1" ht="15">
      <c r="H380" s="123"/>
    </row>
    <row r="381" s="56" customFormat="1" ht="15">
      <c r="H381" s="123"/>
    </row>
    <row r="382" s="56" customFormat="1" ht="15">
      <c r="H382" s="123"/>
    </row>
    <row r="383" s="56" customFormat="1" ht="15">
      <c r="H383" s="123"/>
    </row>
    <row r="384" s="56" customFormat="1" ht="15">
      <c r="H384" s="123"/>
    </row>
    <row r="385" s="56" customFormat="1" ht="15">
      <c r="H385" s="123"/>
    </row>
    <row r="386" s="56" customFormat="1" ht="15">
      <c r="H386" s="123"/>
    </row>
    <row r="387" s="56" customFormat="1" ht="15">
      <c r="H387" s="123"/>
    </row>
    <row r="388" s="56" customFormat="1" ht="15">
      <c r="H388" s="123"/>
    </row>
    <row r="389" s="56" customFormat="1" ht="15">
      <c r="H389" s="123"/>
    </row>
  </sheetData>
  <sheetProtection/>
  <mergeCells count="10">
    <mergeCell ref="B148:F148"/>
    <mergeCell ref="B150:F150"/>
    <mergeCell ref="A1:N1"/>
    <mergeCell ref="A2:N2"/>
    <mergeCell ref="A3:A4"/>
    <mergeCell ref="B3:B4"/>
    <mergeCell ref="E3:H3"/>
    <mergeCell ref="I3:K3"/>
    <mergeCell ref="C3:C4"/>
    <mergeCell ref="D3:D4"/>
  </mergeCells>
  <printOptions horizontalCentered="1"/>
  <pageMargins left="0.1968503937007874" right="0.1968503937007874" top="0" bottom="0" header="0" footer="0"/>
  <pageSetup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2" sqref="G112"/>
    </sheetView>
  </sheetViews>
  <sheetFormatPr defaultColWidth="9.00390625" defaultRowHeight="12.75"/>
  <cols>
    <col min="1" max="1" width="38.625" style="52" customWidth="1"/>
    <col min="2" max="2" width="14.375" style="52" customWidth="1"/>
    <col min="3" max="3" width="13.375" style="52" bestFit="1" customWidth="1"/>
    <col min="4" max="4" width="11.75390625" style="52" customWidth="1"/>
    <col min="5" max="5" width="11.25390625" style="52" customWidth="1"/>
    <col min="6" max="6" width="11.75390625" style="124" bestFit="1" customWidth="1"/>
    <col min="7" max="7" width="9.75390625" style="56" customWidth="1"/>
    <col min="8" max="8" width="9.625" style="52" customWidth="1"/>
    <col min="9" max="9" width="11.00390625" style="52" bestFit="1" customWidth="1"/>
    <col min="10" max="10" width="9.25390625" style="52" customWidth="1"/>
    <col min="11" max="11" width="9.875" style="52" customWidth="1"/>
    <col min="12" max="12" width="11.625" style="52" customWidth="1"/>
    <col min="13" max="13" width="4.375" style="52" bestFit="1" customWidth="1"/>
    <col min="14" max="14" width="11.125" style="52" hidden="1" customWidth="1"/>
    <col min="15" max="16384" width="9.125" style="52" customWidth="1"/>
  </cols>
  <sheetData>
    <row r="1" spans="1:12" ht="25.5" customHeight="1">
      <c r="A1" s="390" t="s">
        <v>143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 customHeight="1">
      <c r="A2" s="391" t="str">
        <f>зерноск!A2</f>
        <v>по состоянию на 16 ноября 2017 года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ht="3" customHeight="1">
      <c r="A3" s="49"/>
      <c r="B3" s="49"/>
      <c r="C3" s="50"/>
      <c r="D3" s="50"/>
      <c r="E3" s="50"/>
      <c r="F3" s="120"/>
      <c r="G3" s="50"/>
      <c r="H3" s="50"/>
      <c r="I3" s="50"/>
      <c r="J3" s="51"/>
      <c r="K3" s="51"/>
      <c r="L3" s="51"/>
    </row>
    <row r="4" spans="1:12" s="56" customFormat="1" ht="30.75" customHeight="1">
      <c r="A4" s="374" t="s">
        <v>1</v>
      </c>
      <c r="B4" s="393" t="s">
        <v>136</v>
      </c>
      <c r="C4" s="374" t="s">
        <v>96</v>
      </c>
      <c r="D4" s="374"/>
      <c r="E4" s="375"/>
      <c r="F4" s="375"/>
      <c r="G4" s="378" t="s">
        <v>60</v>
      </c>
      <c r="H4" s="375"/>
      <c r="I4" s="379"/>
      <c r="J4" s="394" t="s">
        <v>0</v>
      </c>
      <c r="K4" s="395"/>
      <c r="L4" s="396"/>
    </row>
    <row r="5" spans="1:17" s="56" customFormat="1" ht="45.75" customHeight="1">
      <c r="A5" s="377"/>
      <c r="B5" s="393"/>
      <c r="C5" s="362" t="s">
        <v>104</v>
      </c>
      <c r="D5" s="362" t="s">
        <v>109</v>
      </c>
      <c r="E5" s="362" t="s">
        <v>105</v>
      </c>
      <c r="F5" s="362" t="s">
        <v>103</v>
      </c>
      <c r="G5" s="287" t="s">
        <v>104</v>
      </c>
      <c r="H5" s="285" t="s">
        <v>105</v>
      </c>
      <c r="I5" s="284" t="s">
        <v>103</v>
      </c>
      <c r="J5" s="362" t="s">
        <v>104</v>
      </c>
      <c r="K5" s="362" t="s">
        <v>105</v>
      </c>
      <c r="L5" s="362" t="s">
        <v>103</v>
      </c>
      <c r="Q5" s="60"/>
    </row>
    <row r="6" spans="1:12" s="45" customFormat="1" ht="15.75">
      <c r="A6" s="61" t="s">
        <v>2</v>
      </c>
      <c r="B6" s="296">
        <v>186.169</v>
      </c>
      <c r="C6" s="171">
        <f>C7+C26+C37+C46+C54+C69+C76+C93</f>
        <v>176.25</v>
      </c>
      <c r="D6" s="62">
        <f aca="true" t="shared" si="0" ref="D6:D39">C6/B6*100</f>
        <v>94.67204529218075</v>
      </c>
      <c r="E6" s="171">
        <f>E7+E26+E37+E46+E54+E69+E76+E93</f>
        <v>201.82199999999997</v>
      </c>
      <c r="F6" s="63">
        <f aca="true" t="shared" si="1" ref="F6:F71">C6-E6</f>
        <v>-25.571999999999974</v>
      </c>
      <c r="G6" s="164">
        <f>G7+G26+G37+G46+G54+G69+G76+G93</f>
        <v>1122.1090000000002</v>
      </c>
      <c r="H6" s="164">
        <f>H7+H26+H37+H46+H54+H69+H76+H93</f>
        <v>1301.0940000000003</v>
      </c>
      <c r="I6" s="210">
        <f>G6-H6</f>
        <v>-178.98500000000013</v>
      </c>
      <c r="J6" s="176">
        <f>IF(C6&gt;0,G6/C6*10,"")</f>
        <v>63.665758865248236</v>
      </c>
      <c r="K6" s="298">
        <f>IF(E6&gt;0,H6/E6*10,"")</f>
        <v>64.4674019680709</v>
      </c>
      <c r="L6" s="63">
        <f>J6-K6</f>
        <v>-0.8016431028226663</v>
      </c>
    </row>
    <row r="7" spans="1:12" s="44" customFormat="1" ht="15.75" customHeight="1" hidden="1">
      <c r="A7" s="64" t="s">
        <v>3</v>
      </c>
      <c r="B7" s="297"/>
      <c r="C7" s="363">
        <f>SUM(C8:C24)</f>
        <v>0</v>
      </c>
      <c r="D7" s="65" t="e">
        <f t="shared" si="0"/>
        <v>#DIV/0!</v>
      </c>
      <c r="E7" s="65"/>
      <c r="F7" s="67">
        <f t="shared" si="1"/>
        <v>0</v>
      </c>
      <c r="G7" s="165">
        <f>SUM(G8:G24)</f>
        <v>0</v>
      </c>
      <c r="H7" s="65"/>
      <c r="I7" s="109">
        <f aca="true" t="shared" si="2" ref="I7:I70">G7-H7</f>
        <v>0</v>
      </c>
      <c r="J7" s="42">
        <f aca="true" t="shared" si="3" ref="J7:J70">IF(C7&gt;0,G7/C7*10,"")</f>
      </c>
      <c r="K7" s="39">
        <f aca="true" t="shared" si="4" ref="K7:K70">IF(E7&gt;0,H7/E7*10,"")</f>
      </c>
      <c r="L7" s="67" t="e">
        <f>J7-K7</f>
        <v>#VALUE!</v>
      </c>
    </row>
    <row r="8" spans="1:12" s="286" customFormat="1" ht="15" customHeight="1" hidden="1">
      <c r="A8" s="68" t="s">
        <v>4</v>
      </c>
      <c r="B8" s="268"/>
      <c r="C8" s="94"/>
      <c r="D8" s="66" t="e">
        <f t="shared" si="0"/>
        <v>#DIV/0!</v>
      </c>
      <c r="E8" s="66"/>
      <c r="F8" s="95">
        <f t="shared" si="1"/>
        <v>0</v>
      </c>
      <c r="G8" s="166"/>
      <c r="H8" s="66"/>
      <c r="I8" s="211">
        <f t="shared" si="2"/>
        <v>0</v>
      </c>
      <c r="J8" s="72">
        <f t="shared" si="3"/>
      </c>
      <c r="K8" s="73">
        <f t="shared" si="4"/>
      </c>
      <c r="L8" s="95" t="e">
        <f>J8-K8</f>
        <v>#VALUE!</v>
      </c>
    </row>
    <row r="9" spans="1:12" s="286" customFormat="1" ht="15" customHeight="1" hidden="1">
      <c r="A9" s="68" t="s">
        <v>5</v>
      </c>
      <c r="B9" s="268"/>
      <c r="C9" s="94"/>
      <c r="D9" s="66" t="e">
        <f t="shared" si="0"/>
        <v>#DIV/0!</v>
      </c>
      <c r="E9" s="66"/>
      <c r="F9" s="101">
        <f t="shared" si="1"/>
        <v>0</v>
      </c>
      <c r="G9" s="167"/>
      <c r="H9" s="73"/>
      <c r="I9" s="110">
        <f t="shared" si="2"/>
        <v>0</v>
      </c>
      <c r="J9" s="72">
        <f t="shared" si="3"/>
      </c>
      <c r="K9" s="73">
        <f t="shared" si="4"/>
      </c>
      <c r="L9" s="101" t="e">
        <f aca="true" t="shared" si="5" ref="L9:L14">J9-K9</f>
        <v>#VALUE!</v>
      </c>
    </row>
    <row r="10" spans="1:12" s="286" customFormat="1" ht="15" customHeight="1" hidden="1">
      <c r="A10" s="68" t="s">
        <v>6</v>
      </c>
      <c r="B10" s="268"/>
      <c r="C10" s="94"/>
      <c r="D10" s="66" t="e">
        <f t="shared" si="0"/>
        <v>#DIV/0!</v>
      </c>
      <c r="E10" s="66"/>
      <c r="F10" s="101">
        <f t="shared" si="1"/>
        <v>0</v>
      </c>
      <c r="G10" s="167"/>
      <c r="H10" s="73"/>
      <c r="I10" s="110">
        <f t="shared" si="2"/>
        <v>0</v>
      </c>
      <c r="J10" s="72">
        <f t="shared" si="3"/>
      </c>
      <c r="K10" s="73">
        <f t="shared" si="4"/>
      </c>
      <c r="L10" s="101" t="e">
        <f t="shared" si="5"/>
        <v>#VALUE!</v>
      </c>
    </row>
    <row r="11" spans="1:12" s="286" customFormat="1" ht="15" customHeight="1" hidden="1">
      <c r="A11" s="68" t="s">
        <v>7</v>
      </c>
      <c r="B11" s="268"/>
      <c r="C11" s="364"/>
      <c r="D11" s="66" t="e">
        <f t="shared" si="0"/>
        <v>#DIV/0!</v>
      </c>
      <c r="E11" s="66"/>
      <c r="F11" s="101">
        <f t="shared" si="1"/>
        <v>0</v>
      </c>
      <c r="G11" s="167"/>
      <c r="H11" s="73"/>
      <c r="I11" s="110">
        <f t="shared" si="2"/>
        <v>0</v>
      </c>
      <c r="J11" s="72">
        <f t="shared" si="3"/>
      </c>
      <c r="K11" s="73">
        <f t="shared" si="4"/>
      </c>
      <c r="L11" s="101" t="e">
        <f t="shared" si="5"/>
        <v>#VALUE!</v>
      </c>
    </row>
    <row r="12" spans="1:12" s="286" customFormat="1" ht="15" customHeight="1" hidden="1">
      <c r="A12" s="68" t="s">
        <v>8</v>
      </c>
      <c r="B12" s="268"/>
      <c r="C12" s="94"/>
      <c r="D12" s="66" t="e">
        <f t="shared" si="0"/>
        <v>#DIV/0!</v>
      </c>
      <c r="E12" s="66"/>
      <c r="F12" s="101">
        <f t="shared" si="1"/>
        <v>0</v>
      </c>
      <c r="G12" s="167"/>
      <c r="H12" s="73"/>
      <c r="I12" s="110">
        <f t="shared" si="2"/>
        <v>0</v>
      </c>
      <c r="J12" s="72">
        <f t="shared" si="3"/>
      </c>
      <c r="K12" s="73">
        <f t="shared" si="4"/>
      </c>
      <c r="L12" s="101" t="e">
        <f t="shared" si="5"/>
        <v>#VALUE!</v>
      </c>
    </row>
    <row r="13" spans="1:14" s="286" customFormat="1" ht="15" customHeight="1" hidden="1">
      <c r="A13" s="68" t="s">
        <v>9</v>
      </c>
      <c r="B13" s="268"/>
      <c r="C13" s="94"/>
      <c r="D13" s="66" t="e">
        <f t="shared" si="0"/>
        <v>#DIV/0!</v>
      </c>
      <c r="E13" s="66"/>
      <c r="F13" s="101">
        <f t="shared" si="1"/>
        <v>0</v>
      </c>
      <c r="G13" s="167"/>
      <c r="H13" s="73"/>
      <c r="I13" s="110">
        <f t="shared" si="2"/>
        <v>0</v>
      </c>
      <c r="J13" s="72">
        <f t="shared" si="3"/>
      </c>
      <c r="K13" s="73">
        <f t="shared" si="4"/>
      </c>
      <c r="L13" s="101" t="e">
        <f t="shared" si="5"/>
        <v>#VALUE!</v>
      </c>
      <c r="M13" s="69"/>
      <c r="N13" s="69"/>
    </row>
    <row r="14" spans="1:12" s="286" customFormat="1" ht="15" customHeight="1" hidden="1">
      <c r="A14" s="68" t="s">
        <v>10</v>
      </c>
      <c r="B14" s="268"/>
      <c r="C14" s="94"/>
      <c r="D14" s="66" t="e">
        <f t="shared" si="0"/>
        <v>#DIV/0!</v>
      </c>
      <c r="E14" s="66"/>
      <c r="F14" s="101">
        <f t="shared" si="1"/>
        <v>0</v>
      </c>
      <c r="G14" s="167"/>
      <c r="H14" s="73"/>
      <c r="I14" s="110">
        <f t="shared" si="2"/>
        <v>0</v>
      </c>
      <c r="J14" s="72">
        <f t="shared" si="3"/>
      </c>
      <c r="K14" s="73">
        <f t="shared" si="4"/>
      </c>
      <c r="L14" s="101" t="e">
        <f t="shared" si="5"/>
        <v>#VALUE!</v>
      </c>
    </row>
    <row r="15" spans="1:12" s="286" customFormat="1" ht="15" customHeight="1" hidden="1">
      <c r="A15" s="68" t="s">
        <v>11</v>
      </c>
      <c r="B15" s="268"/>
      <c r="C15" s="94"/>
      <c r="D15" s="66" t="e">
        <f t="shared" si="0"/>
        <v>#DIV/0!</v>
      </c>
      <c r="E15" s="66"/>
      <c r="F15" s="101">
        <f t="shared" si="1"/>
        <v>0</v>
      </c>
      <c r="G15" s="167"/>
      <c r="H15" s="73"/>
      <c r="I15" s="110">
        <f t="shared" si="2"/>
        <v>0</v>
      </c>
      <c r="J15" s="72">
        <f t="shared" si="3"/>
      </c>
      <c r="K15" s="73">
        <f t="shared" si="4"/>
      </c>
      <c r="L15" s="101" t="e">
        <f>J15-K15</f>
        <v>#VALUE!</v>
      </c>
    </row>
    <row r="16" spans="1:12" s="286" customFormat="1" ht="15" customHeight="1" hidden="1">
      <c r="A16" s="68" t="s">
        <v>12</v>
      </c>
      <c r="B16" s="268"/>
      <c r="C16" s="94"/>
      <c r="D16" s="66" t="e">
        <f t="shared" si="0"/>
        <v>#DIV/0!</v>
      </c>
      <c r="E16" s="66"/>
      <c r="F16" s="101">
        <f t="shared" si="1"/>
        <v>0</v>
      </c>
      <c r="G16" s="167"/>
      <c r="H16" s="73"/>
      <c r="I16" s="110">
        <f t="shared" si="2"/>
        <v>0</v>
      </c>
      <c r="J16" s="72">
        <f t="shared" si="3"/>
      </c>
      <c r="K16" s="73">
        <f t="shared" si="4"/>
      </c>
      <c r="L16" s="101" t="e">
        <f aca="true" t="shared" si="6" ref="L16:L32">J16-K16</f>
        <v>#VALUE!</v>
      </c>
    </row>
    <row r="17" spans="1:12" s="286" customFormat="1" ht="15" customHeight="1" hidden="1">
      <c r="A17" s="68" t="s">
        <v>92</v>
      </c>
      <c r="B17" s="268"/>
      <c r="C17" s="94"/>
      <c r="D17" s="66" t="e">
        <f t="shared" si="0"/>
        <v>#DIV/0!</v>
      </c>
      <c r="E17" s="66"/>
      <c r="F17" s="101">
        <f t="shared" si="1"/>
        <v>0</v>
      </c>
      <c r="G17" s="167"/>
      <c r="H17" s="73"/>
      <c r="I17" s="110">
        <f t="shared" si="2"/>
        <v>0</v>
      </c>
      <c r="J17" s="72">
        <f t="shared" si="3"/>
      </c>
      <c r="K17" s="73">
        <f t="shared" si="4"/>
      </c>
      <c r="L17" s="101" t="e">
        <f t="shared" si="6"/>
        <v>#VALUE!</v>
      </c>
    </row>
    <row r="18" spans="1:12" s="286" customFormat="1" ht="15" customHeight="1" hidden="1">
      <c r="A18" s="68" t="s">
        <v>13</v>
      </c>
      <c r="B18" s="268"/>
      <c r="C18" s="94"/>
      <c r="D18" s="66" t="e">
        <f t="shared" si="0"/>
        <v>#DIV/0!</v>
      </c>
      <c r="E18" s="66"/>
      <c r="F18" s="101">
        <f t="shared" si="1"/>
        <v>0</v>
      </c>
      <c r="G18" s="167"/>
      <c r="H18" s="73"/>
      <c r="I18" s="110">
        <f t="shared" si="2"/>
        <v>0</v>
      </c>
      <c r="J18" s="72">
        <f t="shared" si="3"/>
      </c>
      <c r="K18" s="73">
        <f t="shared" si="4"/>
      </c>
      <c r="L18" s="101" t="e">
        <f t="shared" si="6"/>
        <v>#VALUE!</v>
      </c>
    </row>
    <row r="19" spans="1:12" s="286" customFormat="1" ht="15" customHeight="1" hidden="1">
      <c r="A19" s="68" t="s">
        <v>14</v>
      </c>
      <c r="B19" s="268"/>
      <c r="C19" s="94"/>
      <c r="D19" s="66" t="e">
        <f t="shared" si="0"/>
        <v>#DIV/0!</v>
      </c>
      <c r="E19" s="66"/>
      <c r="F19" s="101">
        <f t="shared" si="1"/>
        <v>0</v>
      </c>
      <c r="G19" s="167"/>
      <c r="H19" s="73"/>
      <c r="I19" s="110">
        <f t="shared" si="2"/>
        <v>0</v>
      </c>
      <c r="J19" s="72">
        <f t="shared" si="3"/>
      </c>
      <c r="K19" s="73">
        <f t="shared" si="4"/>
      </c>
      <c r="L19" s="101" t="e">
        <f t="shared" si="6"/>
        <v>#VALUE!</v>
      </c>
    </row>
    <row r="20" spans="1:12" s="286" customFormat="1" ht="15" customHeight="1" hidden="1">
      <c r="A20" s="68" t="s">
        <v>15</v>
      </c>
      <c r="B20" s="268"/>
      <c r="C20" s="94"/>
      <c r="D20" s="66" t="e">
        <f t="shared" si="0"/>
        <v>#DIV/0!</v>
      </c>
      <c r="E20" s="66"/>
      <c r="F20" s="101">
        <f t="shared" si="1"/>
        <v>0</v>
      </c>
      <c r="G20" s="166"/>
      <c r="H20" s="66"/>
      <c r="I20" s="110">
        <f t="shared" si="2"/>
        <v>0</v>
      </c>
      <c r="J20" s="72">
        <f t="shared" si="3"/>
      </c>
      <c r="K20" s="73">
        <f t="shared" si="4"/>
      </c>
      <c r="L20" s="101" t="e">
        <f>J20-K20</f>
        <v>#VALUE!</v>
      </c>
    </row>
    <row r="21" spans="1:12" s="286" customFormat="1" ht="15" customHeight="1" hidden="1">
      <c r="A21" s="68" t="s">
        <v>16</v>
      </c>
      <c r="B21" s="268"/>
      <c r="C21" s="94"/>
      <c r="D21" s="66" t="e">
        <f t="shared" si="0"/>
        <v>#DIV/0!</v>
      </c>
      <c r="E21" s="73"/>
      <c r="F21" s="101">
        <f t="shared" si="1"/>
        <v>0</v>
      </c>
      <c r="G21" s="166"/>
      <c r="H21" s="66"/>
      <c r="I21" s="211">
        <f t="shared" si="2"/>
        <v>0</v>
      </c>
      <c r="J21" s="72">
        <f t="shared" si="3"/>
      </c>
      <c r="K21" s="73">
        <f t="shared" si="4"/>
      </c>
      <c r="L21" s="95" t="e">
        <f t="shared" si="6"/>
        <v>#VALUE!</v>
      </c>
    </row>
    <row r="22" spans="1:12" s="286" customFormat="1" ht="15" customHeight="1" hidden="1">
      <c r="A22" s="68" t="s">
        <v>17</v>
      </c>
      <c r="B22" s="268"/>
      <c r="C22" s="94"/>
      <c r="D22" s="66" t="e">
        <f t="shared" si="0"/>
        <v>#DIV/0!</v>
      </c>
      <c r="E22" s="73"/>
      <c r="F22" s="101">
        <f t="shared" si="1"/>
        <v>0</v>
      </c>
      <c r="G22" s="166"/>
      <c r="H22" s="66"/>
      <c r="I22" s="211">
        <f t="shared" si="2"/>
        <v>0</v>
      </c>
      <c r="J22" s="72">
        <f t="shared" si="3"/>
      </c>
      <c r="K22" s="73">
        <f t="shared" si="4"/>
      </c>
      <c r="L22" s="95" t="e">
        <f t="shared" si="6"/>
        <v>#VALUE!</v>
      </c>
    </row>
    <row r="23" spans="1:12" s="286" customFormat="1" ht="15" customHeight="1" hidden="1">
      <c r="A23" s="68" t="s">
        <v>18</v>
      </c>
      <c r="B23" s="268"/>
      <c r="C23" s="94"/>
      <c r="D23" s="66" t="e">
        <f t="shared" si="0"/>
        <v>#DIV/0!</v>
      </c>
      <c r="E23" s="73"/>
      <c r="F23" s="101">
        <f t="shared" si="1"/>
        <v>0</v>
      </c>
      <c r="G23" s="166"/>
      <c r="H23" s="66"/>
      <c r="I23" s="211">
        <f t="shared" si="2"/>
        <v>0</v>
      </c>
      <c r="J23" s="72">
        <f t="shared" si="3"/>
      </c>
      <c r="K23" s="73">
        <f t="shared" si="4"/>
      </c>
      <c r="L23" s="95" t="e">
        <f t="shared" si="6"/>
        <v>#VALUE!</v>
      </c>
    </row>
    <row r="24" spans="1:12" s="286" customFormat="1" ht="15.75" customHeight="1" hidden="1">
      <c r="A24" s="68" t="s">
        <v>19</v>
      </c>
      <c r="B24" s="268"/>
      <c r="C24" s="94"/>
      <c r="D24" s="66" t="e">
        <f t="shared" si="0"/>
        <v>#DIV/0!</v>
      </c>
      <c r="E24" s="73"/>
      <c r="F24" s="101">
        <f t="shared" si="1"/>
        <v>0</v>
      </c>
      <c r="G24" s="166"/>
      <c r="H24" s="66"/>
      <c r="I24" s="109">
        <f t="shared" si="2"/>
        <v>0</v>
      </c>
      <c r="J24" s="72">
        <f t="shared" si="3"/>
      </c>
      <c r="K24" s="73">
        <f t="shared" si="4"/>
      </c>
      <c r="L24" s="67" t="e">
        <f t="shared" si="6"/>
        <v>#VALUE!</v>
      </c>
    </row>
    <row r="25" spans="1:12" s="286" customFormat="1" ht="15.75" customHeight="1" hidden="1">
      <c r="A25" s="68"/>
      <c r="B25" s="268"/>
      <c r="C25" s="94"/>
      <c r="D25" s="66" t="e">
        <f t="shared" si="0"/>
        <v>#DIV/0!</v>
      </c>
      <c r="E25" s="73"/>
      <c r="F25" s="101"/>
      <c r="G25" s="166"/>
      <c r="H25" s="66"/>
      <c r="I25" s="109"/>
      <c r="J25" s="72">
        <f t="shared" si="3"/>
      </c>
      <c r="K25" s="73">
        <f t="shared" si="4"/>
      </c>
      <c r="L25" s="67" t="e">
        <f t="shared" si="6"/>
        <v>#VALUE!</v>
      </c>
    </row>
    <row r="26" spans="1:12" s="44" customFormat="1" ht="15.75" customHeight="1" hidden="1">
      <c r="A26" s="64" t="s">
        <v>20</v>
      </c>
      <c r="B26" s="297"/>
      <c r="C26" s="172">
        <f>SUM(C27:C36)-C30</f>
        <v>0</v>
      </c>
      <c r="D26" s="65" t="e">
        <f t="shared" si="0"/>
        <v>#DIV/0!</v>
      </c>
      <c r="E26" s="65"/>
      <c r="F26" s="67">
        <f t="shared" si="1"/>
        <v>0</v>
      </c>
      <c r="G26" s="165">
        <f>SUM(G27:G36)-G30</f>
        <v>0</v>
      </c>
      <c r="H26" s="65"/>
      <c r="I26" s="109">
        <f t="shared" si="2"/>
        <v>0</v>
      </c>
      <c r="J26" s="42">
        <f t="shared" si="3"/>
      </c>
      <c r="K26" s="39">
        <f t="shared" si="4"/>
      </c>
      <c r="L26" s="101" t="e">
        <f t="shared" si="6"/>
        <v>#VALUE!</v>
      </c>
    </row>
    <row r="27" spans="1:12" s="286" customFormat="1" ht="15.75" customHeight="1" hidden="1">
      <c r="A27" s="68" t="s">
        <v>61</v>
      </c>
      <c r="B27" s="268"/>
      <c r="C27" s="94"/>
      <c r="D27" s="66" t="e">
        <f t="shared" si="0"/>
        <v>#DIV/0!</v>
      </c>
      <c r="E27" s="73"/>
      <c r="F27" s="101">
        <f t="shared" si="1"/>
        <v>0</v>
      </c>
      <c r="G27" s="167"/>
      <c r="H27" s="66"/>
      <c r="I27" s="109">
        <f t="shared" si="2"/>
        <v>0</v>
      </c>
      <c r="J27" s="72">
        <f t="shared" si="3"/>
      </c>
      <c r="K27" s="73">
        <f t="shared" si="4"/>
      </c>
      <c r="L27" s="67" t="e">
        <f t="shared" si="6"/>
        <v>#VALUE!</v>
      </c>
    </row>
    <row r="28" spans="1:12" s="286" customFormat="1" ht="15.75" customHeight="1" hidden="1">
      <c r="A28" s="68" t="s">
        <v>21</v>
      </c>
      <c r="B28" s="268"/>
      <c r="C28" s="94"/>
      <c r="D28" s="66" t="e">
        <f t="shared" si="0"/>
        <v>#DIV/0!</v>
      </c>
      <c r="E28" s="73"/>
      <c r="F28" s="101">
        <f t="shared" si="1"/>
        <v>0</v>
      </c>
      <c r="G28" s="167"/>
      <c r="H28" s="66"/>
      <c r="I28" s="109">
        <f t="shared" si="2"/>
        <v>0</v>
      </c>
      <c r="J28" s="72">
        <f t="shared" si="3"/>
      </c>
      <c r="K28" s="73">
        <f t="shared" si="4"/>
      </c>
      <c r="L28" s="67" t="e">
        <f t="shared" si="6"/>
        <v>#VALUE!</v>
      </c>
    </row>
    <row r="29" spans="1:12" s="286" customFormat="1" ht="15.75" customHeight="1" hidden="1">
      <c r="A29" s="68" t="s">
        <v>22</v>
      </c>
      <c r="B29" s="268"/>
      <c r="C29" s="94"/>
      <c r="D29" s="66" t="e">
        <f t="shared" si="0"/>
        <v>#DIV/0!</v>
      </c>
      <c r="E29" s="73"/>
      <c r="F29" s="101">
        <f t="shared" si="1"/>
        <v>0</v>
      </c>
      <c r="G29" s="167"/>
      <c r="H29" s="66"/>
      <c r="I29" s="109">
        <f t="shared" si="2"/>
        <v>0</v>
      </c>
      <c r="J29" s="72">
        <f t="shared" si="3"/>
      </c>
      <c r="K29" s="73">
        <f t="shared" si="4"/>
      </c>
      <c r="L29" s="67" t="e">
        <f t="shared" si="6"/>
        <v>#VALUE!</v>
      </c>
    </row>
    <row r="30" spans="1:12" s="286" customFormat="1" ht="15.75" customHeight="1" hidden="1">
      <c r="A30" s="68" t="s">
        <v>62</v>
      </c>
      <c r="B30" s="268"/>
      <c r="C30" s="94"/>
      <c r="D30" s="66" t="e">
        <f t="shared" si="0"/>
        <v>#DIV/0!</v>
      </c>
      <c r="E30" s="73"/>
      <c r="F30" s="101">
        <f t="shared" si="1"/>
        <v>0</v>
      </c>
      <c r="G30" s="167"/>
      <c r="H30" s="73"/>
      <c r="I30" s="109">
        <f t="shared" si="2"/>
        <v>0</v>
      </c>
      <c r="J30" s="72">
        <f t="shared" si="3"/>
      </c>
      <c r="K30" s="73">
        <f t="shared" si="4"/>
      </c>
      <c r="L30" s="67" t="e">
        <f t="shared" si="6"/>
        <v>#VALUE!</v>
      </c>
    </row>
    <row r="31" spans="1:12" s="286" customFormat="1" ht="15.75" customHeight="1" hidden="1">
      <c r="A31" s="68" t="s">
        <v>23</v>
      </c>
      <c r="B31" s="268"/>
      <c r="C31" s="94"/>
      <c r="D31" s="66" t="e">
        <f t="shared" si="0"/>
        <v>#DIV/0!</v>
      </c>
      <c r="E31" s="73"/>
      <c r="F31" s="101">
        <f t="shared" si="1"/>
        <v>0</v>
      </c>
      <c r="G31" s="167"/>
      <c r="H31" s="73"/>
      <c r="I31" s="109">
        <f t="shared" si="2"/>
        <v>0</v>
      </c>
      <c r="J31" s="72">
        <f t="shared" si="3"/>
      </c>
      <c r="K31" s="73">
        <f t="shared" si="4"/>
      </c>
      <c r="L31" s="67" t="e">
        <f t="shared" si="6"/>
        <v>#VALUE!</v>
      </c>
    </row>
    <row r="32" spans="1:12" s="286" customFormat="1" ht="15" customHeight="1" hidden="1">
      <c r="A32" s="68" t="s">
        <v>24</v>
      </c>
      <c r="B32" s="268"/>
      <c r="C32" s="94"/>
      <c r="D32" s="66" t="e">
        <f t="shared" si="0"/>
        <v>#DIV/0!</v>
      </c>
      <c r="E32" s="73"/>
      <c r="F32" s="101">
        <f t="shared" si="1"/>
        <v>0</v>
      </c>
      <c r="G32" s="167"/>
      <c r="H32" s="73"/>
      <c r="I32" s="211">
        <f t="shared" si="2"/>
        <v>0</v>
      </c>
      <c r="J32" s="72">
        <f t="shared" si="3"/>
      </c>
      <c r="K32" s="73">
        <f t="shared" si="4"/>
      </c>
      <c r="L32" s="101" t="e">
        <f t="shared" si="6"/>
        <v>#VALUE!</v>
      </c>
    </row>
    <row r="33" spans="1:12" s="286" customFormat="1" ht="15.75" customHeight="1" hidden="1">
      <c r="A33" s="68" t="s">
        <v>25</v>
      </c>
      <c r="B33" s="268"/>
      <c r="C33" s="94"/>
      <c r="D33" s="66" t="e">
        <f t="shared" si="0"/>
        <v>#DIV/0!</v>
      </c>
      <c r="E33" s="73"/>
      <c r="F33" s="101">
        <f t="shared" si="1"/>
        <v>0</v>
      </c>
      <c r="G33" s="167"/>
      <c r="H33" s="73"/>
      <c r="I33" s="109">
        <f t="shared" si="2"/>
        <v>0</v>
      </c>
      <c r="J33" s="72">
        <f t="shared" si="3"/>
      </c>
      <c r="K33" s="73">
        <f t="shared" si="4"/>
      </c>
      <c r="L33" s="67" t="s">
        <v>100</v>
      </c>
    </row>
    <row r="34" spans="1:12" s="286" customFormat="1" ht="15.75" customHeight="1" hidden="1">
      <c r="A34" s="68" t="s">
        <v>26</v>
      </c>
      <c r="B34" s="268"/>
      <c r="C34" s="94"/>
      <c r="D34" s="66" t="e">
        <f t="shared" si="0"/>
        <v>#DIV/0!</v>
      </c>
      <c r="E34" s="73"/>
      <c r="F34" s="101">
        <f t="shared" si="1"/>
        <v>0</v>
      </c>
      <c r="G34" s="167"/>
      <c r="H34" s="73"/>
      <c r="I34" s="109">
        <f t="shared" si="2"/>
        <v>0</v>
      </c>
      <c r="J34" s="72">
        <f t="shared" si="3"/>
      </c>
      <c r="K34" s="73">
        <f t="shared" si="4"/>
      </c>
      <c r="L34" s="67" t="s">
        <v>100</v>
      </c>
    </row>
    <row r="35" spans="1:12" s="286" customFormat="1" ht="15.75" customHeight="1" hidden="1">
      <c r="A35" s="68" t="s">
        <v>27</v>
      </c>
      <c r="B35" s="268"/>
      <c r="C35" s="94"/>
      <c r="D35" s="66" t="e">
        <f t="shared" si="0"/>
        <v>#DIV/0!</v>
      </c>
      <c r="E35" s="73"/>
      <c r="F35" s="101">
        <f t="shared" si="1"/>
        <v>0</v>
      </c>
      <c r="G35" s="167"/>
      <c r="H35" s="73"/>
      <c r="I35" s="109">
        <f t="shared" si="2"/>
        <v>0</v>
      </c>
      <c r="J35" s="72">
        <f t="shared" si="3"/>
      </c>
      <c r="K35" s="73">
        <f t="shared" si="4"/>
      </c>
      <c r="L35" s="67" t="s">
        <v>100</v>
      </c>
    </row>
    <row r="36" spans="1:12" s="286" customFormat="1" ht="15.75" customHeight="1" hidden="1">
      <c r="A36" s="68" t="s">
        <v>28</v>
      </c>
      <c r="B36" s="268"/>
      <c r="C36" s="94"/>
      <c r="D36" s="66" t="e">
        <f t="shared" si="0"/>
        <v>#DIV/0!</v>
      </c>
      <c r="E36" s="73"/>
      <c r="F36" s="101">
        <f t="shared" si="1"/>
        <v>0</v>
      </c>
      <c r="G36" s="167"/>
      <c r="H36" s="73"/>
      <c r="I36" s="109">
        <f t="shared" si="2"/>
        <v>0</v>
      </c>
      <c r="J36" s="72">
        <f t="shared" si="3"/>
      </c>
      <c r="K36" s="73">
        <f t="shared" si="4"/>
      </c>
      <c r="L36" s="67" t="s">
        <v>100</v>
      </c>
    </row>
    <row r="37" spans="1:14" s="44" customFormat="1" ht="15.75">
      <c r="A37" s="64" t="s">
        <v>93</v>
      </c>
      <c r="B37" s="297">
        <v>149.392</v>
      </c>
      <c r="C37" s="172">
        <f>SUM(C38:C45)</f>
        <v>143.97</v>
      </c>
      <c r="D37" s="65">
        <f t="shared" si="0"/>
        <v>96.37062225554247</v>
      </c>
      <c r="E37" s="172">
        <f>SUM(E38:E45)</f>
        <v>163.03199999999998</v>
      </c>
      <c r="F37" s="67">
        <f t="shared" si="1"/>
        <v>-19.061999999999983</v>
      </c>
      <c r="G37" s="165">
        <f>SUM(G38:G45)</f>
        <v>1005.5400000000001</v>
      </c>
      <c r="H37" s="165">
        <f>SUM(H38:H45)</f>
        <v>1165.1000000000001</v>
      </c>
      <c r="I37" s="109">
        <f>G37-H37</f>
        <v>-159.56000000000006</v>
      </c>
      <c r="J37" s="42">
        <f t="shared" si="3"/>
        <v>69.84371744113358</v>
      </c>
      <c r="K37" s="39">
        <f t="shared" si="4"/>
        <v>71.4644977673095</v>
      </c>
      <c r="L37" s="100">
        <f>J37-K37</f>
        <v>-1.6207803261759182</v>
      </c>
      <c r="M37" s="93"/>
      <c r="N37" s="93"/>
    </row>
    <row r="38" spans="1:12" s="286" customFormat="1" ht="15">
      <c r="A38" s="68" t="s">
        <v>63</v>
      </c>
      <c r="B38" s="268">
        <v>5.198</v>
      </c>
      <c r="C38" s="94">
        <v>4.8</v>
      </c>
      <c r="D38" s="66">
        <f t="shared" si="0"/>
        <v>92.34320892651019</v>
      </c>
      <c r="E38" s="66">
        <v>7.3</v>
      </c>
      <c r="F38" s="95">
        <f t="shared" si="1"/>
        <v>-2.5</v>
      </c>
      <c r="G38" s="166">
        <v>24.4</v>
      </c>
      <c r="H38" s="66">
        <v>33.2</v>
      </c>
      <c r="I38" s="211">
        <f t="shared" si="2"/>
        <v>-8.800000000000004</v>
      </c>
      <c r="J38" s="72">
        <f t="shared" si="3"/>
        <v>50.83333333333333</v>
      </c>
      <c r="K38" s="73">
        <f t="shared" si="4"/>
        <v>45.47945205479452</v>
      </c>
      <c r="L38" s="95">
        <f aca="true" t="shared" si="7" ref="L38:L101">J38-K38</f>
        <v>5.3538812785388075</v>
      </c>
    </row>
    <row r="39" spans="1:12" s="286" customFormat="1" ht="15">
      <c r="A39" s="68" t="s">
        <v>67</v>
      </c>
      <c r="B39" s="268">
        <v>3.27</v>
      </c>
      <c r="C39" s="94">
        <v>3.17</v>
      </c>
      <c r="D39" s="66">
        <f t="shared" si="0"/>
        <v>96.94189602446482</v>
      </c>
      <c r="E39" s="66">
        <v>3.2</v>
      </c>
      <c r="F39" s="95">
        <f t="shared" si="1"/>
        <v>-0.03000000000000025</v>
      </c>
      <c r="G39" s="166">
        <v>13.8</v>
      </c>
      <c r="H39" s="66">
        <v>13.3</v>
      </c>
      <c r="I39" s="211">
        <f t="shared" si="2"/>
        <v>0.5</v>
      </c>
      <c r="J39" s="72">
        <f t="shared" si="3"/>
        <v>43.533123028391174</v>
      </c>
      <c r="K39" s="73">
        <f t="shared" si="4"/>
        <v>41.5625</v>
      </c>
      <c r="L39" s="95">
        <f t="shared" si="7"/>
        <v>1.9706230283911736</v>
      </c>
    </row>
    <row r="40" spans="1:12" s="47" customFormat="1" ht="15" customHeight="1" hidden="1">
      <c r="A40" s="96" t="s">
        <v>101</v>
      </c>
      <c r="B40" s="212"/>
      <c r="C40" s="173"/>
      <c r="D40" s="97"/>
      <c r="E40" s="97"/>
      <c r="F40" s="98"/>
      <c r="G40" s="168"/>
      <c r="H40" s="97"/>
      <c r="I40" s="212"/>
      <c r="J40" s="72">
        <f t="shared" si="3"/>
      </c>
      <c r="K40" s="73">
        <f t="shared" si="4"/>
      </c>
      <c r="L40" s="98"/>
    </row>
    <row r="41" spans="1:12" s="286" customFormat="1" ht="15">
      <c r="A41" s="68" t="s">
        <v>30</v>
      </c>
      <c r="B41" s="268">
        <v>122.033</v>
      </c>
      <c r="C41" s="94">
        <v>122</v>
      </c>
      <c r="D41" s="66">
        <f aca="true" t="shared" si="8" ref="D41:D47">C41/B41*100</f>
        <v>99.97295813427516</v>
      </c>
      <c r="E41" s="66">
        <v>136.2</v>
      </c>
      <c r="F41" s="95">
        <f>C41-E41</f>
        <v>-14.199999999999989</v>
      </c>
      <c r="G41" s="166">
        <v>893</v>
      </c>
      <c r="H41" s="66">
        <v>1026.5</v>
      </c>
      <c r="I41" s="212">
        <f>G41-H41</f>
        <v>-133.5</v>
      </c>
      <c r="J41" s="72">
        <f t="shared" si="3"/>
        <v>73.1967213114754</v>
      </c>
      <c r="K41" s="73">
        <f t="shared" si="4"/>
        <v>75.36710719530103</v>
      </c>
      <c r="L41" s="95">
        <f t="shared" si="7"/>
        <v>-2.170385883825631</v>
      </c>
    </row>
    <row r="42" spans="1:12" s="286" customFormat="1" ht="15">
      <c r="A42" s="68" t="s">
        <v>31</v>
      </c>
      <c r="B42" s="268">
        <v>3.482</v>
      </c>
      <c r="C42" s="94">
        <v>0.2</v>
      </c>
      <c r="D42" s="66">
        <f t="shared" si="8"/>
        <v>5.743825387708214</v>
      </c>
      <c r="E42" s="66">
        <v>2.932</v>
      </c>
      <c r="F42" s="95">
        <f t="shared" si="1"/>
        <v>-2.7319999999999998</v>
      </c>
      <c r="G42" s="166">
        <f>47*C42/10</f>
        <v>0.9400000000000001</v>
      </c>
      <c r="H42" s="66">
        <v>12.9</v>
      </c>
      <c r="I42" s="211">
        <f>G42-H42</f>
        <v>-11.96</v>
      </c>
      <c r="J42" s="72">
        <f t="shared" si="3"/>
        <v>47</v>
      </c>
      <c r="K42" s="73">
        <f t="shared" si="4"/>
        <v>43.99727148703956</v>
      </c>
      <c r="L42" s="95">
        <f t="shared" si="7"/>
        <v>3.002728512960438</v>
      </c>
    </row>
    <row r="43" spans="1:12" s="286" customFormat="1" ht="15" customHeight="1" hidden="1">
      <c r="A43" s="68" t="s">
        <v>32</v>
      </c>
      <c r="B43" s="268"/>
      <c r="C43" s="94"/>
      <c r="D43" s="66" t="e">
        <f t="shared" si="8"/>
        <v>#DIV/0!</v>
      </c>
      <c r="E43" s="66"/>
      <c r="F43" s="95">
        <f t="shared" si="1"/>
        <v>0</v>
      </c>
      <c r="G43" s="166"/>
      <c r="H43" s="66"/>
      <c r="I43" s="211">
        <f t="shared" si="2"/>
        <v>0</v>
      </c>
      <c r="J43" s="72">
        <f t="shared" si="3"/>
      </c>
      <c r="K43" s="73">
        <f t="shared" si="4"/>
      </c>
      <c r="L43" s="95" t="e">
        <f t="shared" si="7"/>
        <v>#VALUE!</v>
      </c>
    </row>
    <row r="44" spans="1:12" s="286" customFormat="1" ht="15">
      <c r="A44" s="68" t="s">
        <v>33</v>
      </c>
      <c r="B44" s="268">
        <v>15.408</v>
      </c>
      <c r="C44" s="94">
        <v>13.8</v>
      </c>
      <c r="D44" s="66">
        <f t="shared" si="8"/>
        <v>89.56386292834891</v>
      </c>
      <c r="E44" s="66">
        <v>13.4</v>
      </c>
      <c r="F44" s="95">
        <f t="shared" si="1"/>
        <v>0.40000000000000036</v>
      </c>
      <c r="G44" s="166">
        <v>73.4</v>
      </c>
      <c r="H44" s="66">
        <v>79.2</v>
      </c>
      <c r="I44" s="211">
        <f t="shared" si="2"/>
        <v>-5.799999999999997</v>
      </c>
      <c r="J44" s="72">
        <f t="shared" si="3"/>
        <v>53.18840579710145</v>
      </c>
      <c r="K44" s="73">
        <f t="shared" si="4"/>
        <v>59.1044776119403</v>
      </c>
      <c r="L44" s="95">
        <f t="shared" si="7"/>
        <v>-5.916071814838844</v>
      </c>
    </row>
    <row r="45" spans="1:12" s="286" customFormat="1" ht="15.75" customHeight="1" hidden="1">
      <c r="A45" s="68" t="s">
        <v>102</v>
      </c>
      <c r="B45" s="268"/>
      <c r="C45" s="94"/>
      <c r="D45" s="66" t="e">
        <f t="shared" si="8"/>
        <v>#DIV/0!</v>
      </c>
      <c r="E45" s="66"/>
      <c r="F45" s="95">
        <f t="shared" si="1"/>
        <v>0</v>
      </c>
      <c r="G45" s="166"/>
      <c r="H45" s="66"/>
      <c r="I45" s="211"/>
      <c r="J45" s="72">
        <f t="shared" si="3"/>
      </c>
      <c r="K45" s="73">
        <f t="shared" si="4"/>
      </c>
      <c r="L45" s="67" t="e">
        <f>J45-K45</f>
        <v>#VALUE!</v>
      </c>
    </row>
    <row r="46" spans="1:12" s="44" customFormat="1" ht="15.75">
      <c r="A46" s="64" t="s">
        <v>98</v>
      </c>
      <c r="B46" s="297">
        <v>22.804</v>
      </c>
      <c r="C46" s="174">
        <f>SUM(C47:C53)</f>
        <v>19.195</v>
      </c>
      <c r="D46" s="39">
        <f t="shared" si="8"/>
        <v>84.17382915278023</v>
      </c>
      <c r="E46" s="99">
        <v>19.2</v>
      </c>
      <c r="F46" s="67">
        <f t="shared" si="1"/>
        <v>-0.004999999999999005</v>
      </c>
      <c r="G46" s="169">
        <f>SUM(G47:G53)</f>
        <v>81.985</v>
      </c>
      <c r="H46" s="99">
        <v>83.29400000000003</v>
      </c>
      <c r="I46" s="109">
        <f>G46-H46</f>
        <v>-1.309000000000026</v>
      </c>
      <c r="J46" s="42">
        <f t="shared" si="3"/>
        <v>42.711643657202394</v>
      </c>
      <c r="K46" s="39">
        <f t="shared" si="4"/>
        <v>43.38229166666668</v>
      </c>
      <c r="L46" s="100">
        <f t="shared" si="7"/>
        <v>-0.670648009464287</v>
      </c>
    </row>
    <row r="47" spans="1:14" s="286" customFormat="1" ht="15">
      <c r="A47" s="68" t="s">
        <v>64</v>
      </c>
      <c r="B47" s="268">
        <v>20.193</v>
      </c>
      <c r="C47" s="94">
        <v>17</v>
      </c>
      <c r="D47" s="66">
        <f t="shared" si="8"/>
        <v>84.18758975882731</v>
      </c>
      <c r="E47" s="66">
        <v>16.7</v>
      </c>
      <c r="F47" s="95">
        <f t="shared" si="1"/>
        <v>0.3000000000000007</v>
      </c>
      <c r="G47" s="166">
        <v>74.8</v>
      </c>
      <c r="H47" s="66">
        <v>75.2</v>
      </c>
      <c r="I47" s="211">
        <f t="shared" si="2"/>
        <v>-0.4000000000000057</v>
      </c>
      <c r="J47" s="72">
        <f t="shared" si="3"/>
        <v>43.99999999999999</v>
      </c>
      <c r="K47" s="73">
        <f t="shared" si="4"/>
        <v>45.02994011976048</v>
      </c>
      <c r="L47" s="101">
        <f t="shared" si="7"/>
        <v>-1.0299401197604894</v>
      </c>
      <c r="N47" s="286">
        <f>M47*C47/10</f>
        <v>0</v>
      </c>
    </row>
    <row r="48" spans="1:12" s="286" customFormat="1" ht="15" customHeight="1" hidden="1">
      <c r="A48" s="68" t="s">
        <v>65</v>
      </c>
      <c r="B48" s="268"/>
      <c r="C48" s="94"/>
      <c r="D48" s="66"/>
      <c r="E48" s="66"/>
      <c r="F48" s="95"/>
      <c r="G48" s="166"/>
      <c r="H48" s="66">
        <v>0.01</v>
      </c>
      <c r="I48" s="211"/>
      <c r="J48" s="72">
        <f t="shared" si="3"/>
      </c>
      <c r="K48" s="73">
        <f t="shared" si="4"/>
      </c>
      <c r="L48" s="101"/>
    </row>
    <row r="49" spans="1:12" s="286" customFormat="1" ht="15" customHeight="1" hidden="1">
      <c r="A49" s="68" t="s">
        <v>66</v>
      </c>
      <c r="B49" s="268"/>
      <c r="C49" s="94"/>
      <c r="D49" s="66"/>
      <c r="E49" s="66"/>
      <c r="F49" s="95"/>
      <c r="G49" s="166"/>
      <c r="H49" s="66">
        <v>0.01</v>
      </c>
      <c r="I49" s="211"/>
      <c r="J49" s="72">
        <f t="shared" si="3"/>
      </c>
      <c r="K49" s="73">
        <f t="shared" si="4"/>
      </c>
      <c r="L49" s="101"/>
    </row>
    <row r="50" spans="1:12" s="286" customFormat="1" ht="15" customHeight="1" hidden="1">
      <c r="A50" s="68" t="s">
        <v>29</v>
      </c>
      <c r="B50" s="268"/>
      <c r="C50" s="94"/>
      <c r="D50" s="66"/>
      <c r="E50" s="66"/>
      <c r="F50" s="95"/>
      <c r="G50" s="166"/>
      <c r="H50" s="66">
        <v>0.01</v>
      </c>
      <c r="I50" s="211"/>
      <c r="J50" s="72">
        <f t="shared" si="3"/>
      </c>
      <c r="K50" s="73">
        <f t="shared" si="4"/>
      </c>
      <c r="L50" s="101"/>
    </row>
    <row r="51" spans="1:12" s="286" customFormat="1" ht="15" customHeight="1" hidden="1">
      <c r="A51" s="68" t="s">
        <v>68</v>
      </c>
      <c r="B51" s="268"/>
      <c r="C51" s="94"/>
      <c r="D51" s="66"/>
      <c r="E51" s="66"/>
      <c r="F51" s="95"/>
      <c r="G51" s="166"/>
      <c r="H51" s="66">
        <v>0.01</v>
      </c>
      <c r="I51" s="211"/>
      <c r="J51" s="72">
        <f t="shared" si="3"/>
      </c>
      <c r="K51" s="73">
        <f t="shared" si="4"/>
      </c>
      <c r="L51" s="101"/>
    </row>
    <row r="52" spans="1:12" s="286" customFormat="1" ht="15">
      <c r="A52" s="68" t="s">
        <v>69</v>
      </c>
      <c r="B52" s="268">
        <v>2.611</v>
      </c>
      <c r="C52" s="94">
        <v>2.195</v>
      </c>
      <c r="D52" s="66">
        <f aca="true" t="shared" si="9" ref="D52:D83">C52/B52*100</f>
        <v>84.06740712370738</v>
      </c>
      <c r="E52" s="66">
        <v>2.5</v>
      </c>
      <c r="F52" s="95">
        <f t="shared" si="1"/>
        <v>-0.30500000000000016</v>
      </c>
      <c r="G52" s="166">
        <v>7.185</v>
      </c>
      <c r="H52" s="66">
        <v>8.054</v>
      </c>
      <c r="I52" s="211">
        <f>G52-H52</f>
        <v>-0.8690000000000007</v>
      </c>
      <c r="J52" s="72">
        <f t="shared" si="3"/>
        <v>32.73348519362187</v>
      </c>
      <c r="K52" s="73">
        <f t="shared" si="4"/>
        <v>32.216</v>
      </c>
      <c r="L52" s="101">
        <f t="shared" si="7"/>
        <v>0.5174851936218658</v>
      </c>
    </row>
    <row r="53" spans="1:12" s="286" customFormat="1" ht="15" customHeight="1" hidden="1">
      <c r="A53" s="68" t="s">
        <v>95</v>
      </c>
      <c r="B53" s="268"/>
      <c r="C53" s="94"/>
      <c r="D53" s="66" t="e">
        <f t="shared" si="9"/>
        <v>#DIV/0!</v>
      </c>
      <c r="E53" s="66"/>
      <c r="F53" s="95">
        <f t="shared" si="1"/>
        <v>0</v>
      </c>
      <c r="G53" s="166"/>
      <c r="H53" s="66"/>
      <c r="I53" s="211">
        <f>G53-H53</f>
        <v>0</v>
      </c>
      <c r="J53" s="72">
        <f t="shared" si="3"/>
      </c>
      <c r="K53" s="73">
        <f t="shared" si="4"/>
      </c>
      <c r="L53" s="101" t="e">
        <f>J53-K53</f>
        <v>#VALUE!</v>
      </c>
    </row>
    <row r="54" spans="1:12" s="44" customFormat="1" ht="15.75" customHeight="1" hidden="1">
      <c r="A54" s="106" t="s">
        <v>34</v>
      </c>
      <c r="B54" s="297"/>
      <c r="C54" s="42">
        <f>SUM(C55:C68)</f>
        <v>0</v>
      </c>
      <c r="D54" s="65" t="e">
        <f t="shared" si="9"/>
        <v>#DIV/0!</v>
      </c>
      <c r="E54" s="39"/>
      <c r="F54" s="67">
        <f t="shared" si="1"/>
        <v>0</v>
      </c>
      <c r="G54" s="170">
        <f>SUM(G55:G68)</f>
        <v>0</v>
      </c>
      <c r="H54" s="39"/>
      <c r="I54" s="111">
        <f>SUM(I55:I68)</f>
        <v>0</v>
      </c>
      <c r="J54" s="42">
        <f t="shared" si="3"/>
      </c>
      <c r="K54" s="39">
        <f t="shared" si="4"/>
      </c>
      <c r="L54" s="130" t="e">
        <f t="shared" si="7"/>
        <v>#VALUE!</v>
      </c>
    </row>
    <row r="55" spans="1:12" s="286" customFormat="1" ht="15" customHeight="1" hidden="1">
      <c r="A55" s="107" t="s">
        <v>70</v>
      </c>
      <c r="B55" s="268"/>
      <c r="C55" s="72"/>
      <c r="D55" s="66" t="e">
        <f t="shared" si="9"/>
        <v>#DIV/0!</v>
      </c>
      <c r="E55" s="73"/>
      <c r="F55" s="95">
        <f t="shared" si="1"/>
        <v>0</v>
      </c>
      <c r="G55" s="167"/>
      <c r="H55" s="73"/>
      <c r="I55" s="268">
        <f t="shared" si="2"/>
        <v>0</v>
      </c>
      <c r="J55" s="72">
        <f t="shared" si="3"/>
      </c>
      <c r="K55" s="73">
        <f t="shared" si="4"/>
      </c>
      <c r="L55" s="126" t="e">
        <f t="shared" si="7"/>
        <v>#VALUE!</v>
      </c>
    </row>
    <row r="56" spans="1:12" s="286" customFormat="1" ht="15" customHeight="1" hidden="1">
      <c r="A56" s="107" t="s">
        <v>71</v>
      </c>
      <c r="B56" s="268"/>
      <c r="C56" s="72"/>
      <c r="D56" s="66" t="e">
        <f t="shared" si="9"/>
        <v>#DIV/0!</v>
      </c>
      <c r="E56" s="73"/>
      <c r="F56" s="95">
        <f t="shared" si="1"/>
        <v>0</v>
      </c>
      <c r="G56" s="167"/>
      <c r="H56" s="73"/>
      <c r="I56" s="268">
        <f t="shared" si="2"/>
        <v>0</v>
      </c>
      <c r="J56" s="72">
        <f t="shared" si="3"/>
      </c>
      <c r="K56" s="73">
        <f t="shared" si="4"/>
      </c>
      <c r="L56" s="126" t="e">
        <f t="shared" si="7"/>
        <v>#VALUE!</v>
      </c>
    </row>
    <row r="57" spans="1:12" s="286" customFormat="1" ht="15" customHeight="1" hidden="1">
      <c r="A57" s="107" t="s">
        <v>72</v>
      </c>
      <c r="B57" s="268"/>
      <c r="C57" s="72"/>
      <c r="D57" s="66" t="e">
        <f t="shared" si="9"/>
        <v>#DIV/0!</v>
      </c>
      <c r="E57" s="73"/>
      <c r="F57" s="95">
        <f t="shared" si="1"/>
        <v>0</v>
      </c>
      <c r="G57" s="167"/>
      <c r="H57" s="73"/>
      <c r="I57" s="268">
        <f t="shared" si="2"/>
        <v>0</v>
      </c>
      <c r="J57" s="72">
        <f t="shared" si="3"/>
      </c>
      <c r="K57" s="73">
        <f t="shared" si="4"/>
      </c>
      <c r="L57" s="126" t="e">
        <f t="shared" si="7"/>
        <v>#VALUE!</v>
      </c>
    </row>
    <row r="58" spans="1:12" s="286" customFormat="1" ht="15" customHeight="1" hidden="1">
      <c r="A58" s="107" t="s">
        <v>73</v>
      </c>
      <c r="B58" s="268"/>
      <c r="C58" s="72"/>
      <c r="D58" s="66" t="e">
        <f t="shared" si="9"/>
        <v>#DIV/0!</v>
      </c>
      <c r="E58" s="73"/>
      <c r="F58" s="95">
        <f t="shared" si="1"/>
        <v>0</v>
      </c>
      <c r="G58" s="167"/>
      <c r="H58" s="73"/>
      <c r="I58" s="268">
        <f t="shared" si="2"/>
        <v>0</v>
      </c>
      <c r="J58" s="72">
        <f t="shared" si="3"/>
      </c>
      <c r="K58" s="73">
        <f t="shared" si="4"/>
      </c>
      <c r="L58" s="126" t="e">
        <f t="shared" si="7"/>
        <v>#VALUE!</v>
      </c>
    </row>
    <row r="59" spans="1:12" s="286" customFormat="1" ht="15" customHeight="1" hidden="1">
      <c r="A59" s="107" t="s">
        <v>74</v>
      </c>
      <c r="B59" s="268"/>
      <c r="C59" s="72"/>
      <c r="D59" s="66" t="e">
        <f t="shared" si="9"/>
        <v>#DIV/0!</v>
      </c>
      <c r="E59" s="73"/>
      <c r="F59" s="95">
        <f t="shared" si="1"/>
        <v>0</v>
      </c>
      <c r="G59" s="167"/>
      <c r="H59" s="73"/>
      <c r="I59" s="268">
        <f t="shared" si="2"/>
        <v>0</v>
      </c>
      <c r="J59" s="72">
        <f t="shared" si="3"/>
      </c>
      <c r="K59" s="73">
        <f t="shared" si="4"/>
      </c>
      <c r="L59" s="126" t="e">
        <f t="shared" si="7"/>
        <v>#VALUE!</v>
      </c>
    </row>
    <row r="60" spans="1:12" s="286" customFormat="1" ht="15" customHeight="1" hidden="1">
      <c r="A60" s="107" t="s">
        <v>35</v>
      </c>
      <c r="B60" s="268"/>
      <c r="C60" s="72"/>
      <c r="D60" s="66" t="e">
        <f t="shared" si="9"/>
        <v>#DIV/0!</v>
      </c>
      <c r="E60" s="73"/>
      <c r="F60" s="95">
        <f t="shared" si="1"/>
        <v>0</v>
      </c>
      <c r="G60" s="167"/>
      <c r="H60" s="73"/>
      <c r="I60" s="268">
        <f t="shared" si="2"/>
        <v>0</v>
      </c>
      <c r="J60" s="72">
        <f t="shared" si="3"/>
      </c>
      <c r="K60" s="73">
        <f t="shared" si="4"/>
      </c>
      <c r="L60" s="126" t="e">
        <f t="shared" si="7"/>
        <v>#VALUE!</v>
      </c>
    </row>
    <row r="61" spans="1:12" s="286" customFormat="1" ht="15" customHeight="1" hidden="1">
      <c r="A61" s="107" t="s">
        <v>94</v>
      </c>
      <c r="B61" s="268"/>
      <c r="C61" s="72"/>
      <c r="D61" s="66" t="e">
        <f t="shared" si="9"/>
        <v>#DIV/0!</v>
      </c>
      <c r="E61" s="73"/>
      <c r="F61" s="95">
        <f>C61-E61</f>
        <v>0</v>
      </c>
      <c r="G61" s="167"/>
      <c r="H61" s="73"/>
      <c r="I61" s="268">
        <f>G61-H61</f>
        <v>0</v>
      </c>
      <c r="J61" s="72">
        <f t="shared" si="3"/>
      </c>
      <c r="K61" s="73">
        <f t="shared" si="4"/>
      </c>
      <c r="L61" s="126" t="e">
        <f>J61-K61</f>
        <v>#VALUE!</v>
      </c>
    </row>
    <row r="62" spans="1:12" s="286" customFormat="1" ht="15" customHeight="1" hidden="1">
      <c r="A62" s="107" t="s">
        <v>36</v>
      </c>
      <c r="B62" s="268"/>
      <c r="C62" s="72"/>
      <c r="D62" s="66" t="e">
        <f t="shared" si="9"/>
        <v>#DIV/0!</v>
      </c>
      <c r="E62" s="73"/>
      <c r="F62" s="95">
        <f t="shared" si="1"/>
        <v>0</v>
      </c>
      <c r="G62" s="167"/>
      <c r="H62" s="73"/>
      <c r="I62" s="268">
        <f t="shared" si="2"/>
        <v>0</v>
      </c>
      <c r="J62" s="72">
        <f t="shared" si="3"/>
      </c>
      <c r="K62" s="73">
        <f t="shared" si="4"/>
      </c>
      <c r="L62" s="126" t="e">
        <f t="shared" si="7"/>
        <v>#VALUE!</v>
      </c>
    </row>
    <row r="63" spans="1:12" s="286" customFormat="1" ht="15" customHeight="1" hidden="1">
      <c r="A63" s="107" t="s">
        <v>75</v>
      </c>
      <c r="B63" s="268"/>
      <c r="C63" s="72"/>
      <c r="D63" s="66" t="e">
        <f t="shared" si="9"/>
        <v>#DIV/0!</v>
      </c>
      <c r="E63" s="73"/>
      <c r="F63" s="95">
        <f t="shared" si="1"/>
        <v>0</v>
      </c>
      <c r="G63" s="167"/>
      <c r="H63" s="73"/>
      <c r="I63" s="268">
        <f t="shared" si="2"/>
        <v>0</v>
      </c>
      <c r="J63" s="72">
        <f t="shared" si="3"/>
      </c>
      <c r="K63" s="73">
        <f t="shared" si="4"/>
      </c>
      <c r="L63" s="126" t="e">
        <f t="shared" si="7"/>
        <v>#VALUE!</v>
      </c>
    </row>
    <row r="64" spans="1:12" s="286" customFormat="1" ht="15" customHeight="1" hidden="1">
      <c r="A64" s="107" t="s">
        <v>37</v>
      </c>
      <c r="B64" s="268"/>
      <c r="C64" s="72"/>
      <c r="D64" s="66" t="e">
        <f t="shared" si="9"/>
        <v>#DIV/0!</v>
      </c>
      <c r="E64" s="73"/>
      <c r="F64" s="95">
        <f t="shared" si="1"/>
        <v>0</v>
      </c>
      <c r="G64" s="167"/>
      <c r="H64" s="73"/>
      <c r="I64" s="268">
        <f t="shared" si="2"/>
        <v>0</v>
      </c>
      <c r="J64" s="72">
        <f t="shared" si="3"/>
      </c>
      <c r="K64" s="73">
        <f t="shared" si="4"/>
      </c>
      <c r="L64" s="126" t="e">
        <f t="shared" si="7"/>
        <v>#VALUE!</v>
      </c>
    </row>
    <row r="65" spans="1:12" s="286" customFormat="1" ht="15" customHeight="1" hidden="1">
      <c r="A65" s="107" t="s">
        <v>38</v>
      </c>
      <c r="B65" s="268"/>
      <c r="C65" s="72"/>
      <c r="D65" s="66" t="e">
        <f t="shared" si="9"/>
        <v>#DIV/0!</v>
      </c>
      <c r="E65" s="73"/>
      <c r="F65" s="95">
        <f t="shared" si="1"/>
        <v>0</v>
      </c>
      <c r="G65" s="167"/>
      <c r="H65" s="73"/>
      <c r="I65" s="268">
        <f t="shared" si="2"/>
        <v>0</v>
      </c>
      <c r="J65" s="72">
        <f t="shared" si="3"/>
      </c>
      <c r="K65" s="73">
        <f t="shared" si="4"/>
      </c>
      <c r="L65" s="126" t="e">
        <f t="shared" si="7"/>
        <v>#VALUE!</v>
      </c>
    </row>
    <row r="66" spans="1:12" s="286" customFormat="1" ht="15" customHeight="1" hidden="1">
      <c r="A66" s="68" t="s">
        <v>39</v>
      </c>
      <c r="B66" s="268"/>
      <c r="C66" s="72"/>
      <c r="D66" s="66" t="e">
        <f t="shared" si="9"/>
        <v>#DIV/0!</v>
      </c>
      <c r="E66" s="73"/>
      <c r="F66" s="95">
        <f t="shared" si="1"/>
        <v>0</v>
      </c>
      <c r="G66" s="167"/>
      <c r="H66" s="73"/>
      <c r="I66" s="268">
        <f t="shared" si="2"/>
        <v>0</v>
      </c>
      <c r="J66" s="72">
        <f t="shared" si="3"/>
      </c>
      <c r="K66" s="73">
        <f t="shared" si="4"/>
      </c>
      <c r="L66" s="126" t="e">
        <f t="shared" si="7"/>
        <v>#VALUE!</v>
      </c>
    </row>
    <row r="67" spans="1:12" s="286" customFormat="1" ht="15" customHeight="1" hidden="1">
      <c r="A67" s="68" t="s">
        <v>40</v>
      </c>
      <c r="B67" s="268"/>
      <c r="C67" s="94"/>
      <c r="D67" s="66" t="e">
        <f t="shared" si="9"/>
        <v>#DIV/0!</v>
      </c>
      <c r="E67" s="66"/>
      <c r="F67" s="95">
        <f t="shared" si="1"/>
        <v>0</v>
      </c>
      <c r="G67" s="166"/>
      <c r="H67" s="66"/>
      <c r="I67" s="268">
        <f t="shared" si="2"/>
        <v>0</v>
      </c>
      <c r="J67" s="72">
        <f t="shared" si="3"/>
      </c>
      <c r="K67" s="73">
        <f t="shared" si="4"/>
      </c>
      <c r="L67" s="126" t="e">
        <f t="shared" si="7"/>
        <v>#VALUE!</v>
      </c>
    </row>
    <row r="68" spans="1:12" s="286" customFormat="1" ht="15" customHeight="1" hidden="1">
      <c r="A68" s="107" t="s">
        <v>41</v>
      </c>
      <c r="B68" s="268"/>
      <c r="C68" s="72"/>
      <c r="D68" s="66" t="e">
        <f t="shared" si="9"/>
        <v>#DIV/0!</v>
      </c>
      <c r="E68" s="73"/>
      <c r="F68" s="95">
        <f t="shared" si="1"/>
        <v>0</v>
      </c>
      <c r="G68" s="167"/>
      <c r="H68" s="73"/>
      <c r="I68" s="268">
        <f t="shared" si="2"/>
        <v>0</v>
      </c>
      <c r="J68" s="72">
        <f t="shared" si="3"/>
      </c>
      <c r="K68" s="73">
        <f t="shared" si="4"/>
      </c>
      <c r="L68" s="126" t="e">
        <f t="shared" si="7"/>
        <v>#VALUE!</v>
      </c>
    </row>
    <row r="69" spans="1:12" s="44" customFormat="1" ht="15.75" customHeight="1" hidden="1">
      <c r="A69" s="106" t="s">
        <v>76</v>
      </c>
      <c r="B69" s="297"/>
      <c r="C69" s="42">
        <f>SUM(C70:C75)-C73-C74</f>
        <v>0</v>
      </c>
      <c r="D69" s="65" t="e">
        <f t="shared" si="9"/>
        <v>#DIV/0!</v>
      </c>
      <c r="E69" s="39"/>
      <c r="F69" s="67">
        <f t="shared" si="1"/>
        <v>0</v>
      </c>
      <c r="G69" s="170">
        <f>SUM(G70:G75)-G73-G74</f>
        <v>0</v>
      </c>
      <c r="H69" s="39"/>
      <c r="I69" s="111">
        <f t="shared" si="2"/>
        <v>0</v>
      </c>
      <c r="J69" s="42">
        <f t="shared" si="3"/>
      </c>
      <c r="K69" s="39">
        <f t="shared" si="4"/>
      </c>
      <c r="L69" s="130" t="e">
        <f t="shared" si="7"/>
        <v>#VALUE!</v>
      </c>
    </row>
    <row r="70" spans="1:12" s="286" customFormat="1" ht="15.75" customHeight="1" hidden="1">
      <c r="A70" s="107" t="s">
        <v>77</v>
      </c>
      <c r="B70" s="268"/>
      <c r="C70" s="72"/>
      <c r="D70" s="66" t="e">
        <f t="shared" si="9"/>
        <v>#DIV/0!</v>
      </c>
      <c r="E70" s="73"/>
      <c r="F70" s="67">
        <f t="shared" si="1"/>
        <v>0</v>
      </c>
      <c r="G70" s="167"/>
      <c r="H70" s="73"/>
      <c r="I70" s="268">
        <f t="shared" si="2"/>
        <v>0</v>
      </c>
      <c r="J70" s="72">
        <f t="shared" si="3"/>
      </c>
      <c r="K70" s="73">
        <f t="shared" si="4"/>
      </c>
      <c r="L70" s="126" t="e">
        <f t="shared" si="7"/>
        <v>#VALUE!</v>
      </c>
    </row>
    <row r="71" spans="1:12" s="286" customFormat="1" ht="15.75" customHeight="1" hidden="1">
      <c r="A71" s="107" t="s">
        <v>42</v>
      </c>
      <c r="B71" s="268"/>
      <c r="C71" s="72"/>
      <c r="D71" s="66" t="e">
        <f t="shared" si="9"/>
        <v>#DIV/0!</v>
      </c>
      <c r="E71" s="73"/>
      <c r="F71" s="67">
        <f t="shared" si="1"/>
        <v>0</v>
      </c>
      <c r="G71" s="167"/>
      <c r="H71" s="73"/>
      <c r="I71" s="268">
        <f aca="true" t="shared" si="10" ref="I71:I103">G71-H71</f>
        <v>0</v>
      </c>
      <c r="J71" s="72">
        <f aca="true" t="shared" si="11" ref="J71:J102">IF(C71&gt;0,G71/C71*10,"")</f>
      </c>
      <c r="K71" s="73">
        <f aca="true" t="shared" si="12" ref="K71:K102">IF(E71&gt;0,H71/E71*10,"")</f>
      </c>
      <c r="L71" s="126" t="e">
        <f t="shared" si="7"/>
        <v>#VALUE!</v>
      </c>
    </row>
    <row r="72" spans="1:12" s="286" customFormat="1" ht="15.75" customHeight="1" hidden="1">
      <c r="A72" s="107" t="s">
        <v>43</v>
      </c>
      <c r="B72" s="268"/>
      <c r="C72" s="72"/>
      <c r="D72" s="66" t="e">
        <f t="shared" si="9"/>
        <v>#DIV/0!</v>
      </c>
      <c r="E72" s="73"/>
      <c r="F72" s="67">
        <f aca="true" t="shared" si="13" ref="F72:F103">C72-E72</f>
        <v>0</v>
      </c>
      <c r="G72" s="167"/>
      <c r="H72" s="73"/>
      <c r="I72" s="268">
        <f t="shared" si="10"/>
        <v>0</v>
      </c>
      <c r="J72" s="72">
        <f t="shared" si="11"/>
      </c>
      <c r="K72" s="73">
        <f t="shared" si="12"/>
      </c>
      <c r="L72" s="126" t="e">
        <f t="shared" si="7"/>
        <v>#VALUE!</v>
      </c>
    </row>
    <row r="73" spans="1:12" s="286" customFormat="1" ht="15.75" customHeight="1" hidden="1">
      <c r="A73" s="107" t="s">
        <v>78</v>
      </c>
      <c r="B73" s="268"/>
      <c r="C73" s="72"/>
      <c r="D73" s="66" t="e">
        <f t="shared" si="9"/>
        <v>#DIV/0!</v>
      </c>
      <c r="E73" s="73"/>
      <c r="F73" s="67">
        <f t="shared" si="13"/>
        <v>0</v>
      </c>
      <c r="G73" s="167"/>
      <c r="H73" s="73"/>
      <c r="I73" s="268">
        <f t="shared" si="10"/>
        <v>0</v>
      </c>
      <c r="J73" s="72">
        <f t="shared" si="11"/>
      </c>
      <c r="K73" s="73">
        <f t="shared" si="12"/>
      </c>
      <c r="L73" s="126" t="e">
        <f t="shared" si="7"/>
        <v>#VALUE!</v>
      </c>
    </row>
    <row r="74" spans="1:12" s="286" customFormat="1" ht="15.75" customHeight="1" hidden="1">
      <c r="A74" s="107" t="s">
        <v>79</v>
      </c>
      <c r="B74" s="268"/>
      <c r="C74" s="72"/>
      <c r="D74" s="66" t="e">
        <f t="shared" si="9"/>
        <v>#DIV/0!</v>
      </c>
      <c r="E74" s="73"/>
      <c r="F74" s="67">
        <f t="shared" si="13"/>
        <v>0</v>
      </c>
      <c r="G74" s="167"/>
      <c r="H74" s="73"/>
      <c r="I74" s="268">
        <f t="shared" si="10"/>
        <v>0</v>
      </c>
      <c r="J74" s="72">
        <f t="shared" si="11"/>
      </c>
      <c r="K74" s="73">
        <f t="shared" si="12"/>
      </c>
      <c r="L74" s="126" t="e">
        <f t="shared" si="7"/>
        <v>#VALUE!</v>
      </c>
    </row>
    <row r="75" spans="1:12" s="286" customFormat="1" ht="15" customHeight="1" hidden="1">
      <c r="A75" s="107" t="s">
        <v>44</v>
      </c>
      <c r="B75" s="268"/>
      <c r="C75" s="72"/>
      <c r="D75" s="66" t="e">
        <f t="shared" si="9"/>
        <v>#DIV/0!</v>
      </c>
      <c r="E75" s="73"/>
      <c r="F75" s="95">
        <f t="shared" si="13"/>
        <v>0</v>
      </c>
      <c r="G75" s="167"/>
      <c r="H75" s="73"/>
      <c r="I75" s="268">
        <f t="shared" si="10"/>
        <v>0</v>
      </c>
      <c r="J75" s="72">
        <f t="shared" si="11"/>
      </c>
      <c r="K75" s="73">
        <f t="shared" si="12"/>
      </c>
      <c r="L75" s="126" t="e">
        <f t="shared" si="7"/>
        <v>#VALUE!</v>
      </c>
    </row>
    <row r="76" spans="1:12" s="44" customFormat="1" ht="15.75" hidden="1">
      <c r="A76" s="106" t="s">
        <v>45</v>
      </c>
      <c r="B76" s="297"/>
      <c r="C76" s="42">
        <f>SUM(C77:C92)-C83-C84-C92</f>
        <v>0</v>
      </c>
      <c r="D76" s="65" t="e">
        <f t="shared" si="9"/>
        <v>#DIV/0!</v>
      </c>
      <c r="E76" s="39"/>
      <c r="F76" s="67">
        <f t="shared" si="13"/>
        <v>0</v>
      </c>
      <c r="G76" s="170">
        <f>SUM(G77:G92)-G83-G84-G92</f>
        <v>0</v>
      </c>
      <c r="H76" s="39"/>
      <c r="I76" s="111">
        <f t="shared" si="10"/>
        <v>0</v>
      </c>
      <c r="J76" s="42">
        <f t="shared" si="11"/>
      </c>
      <c r="K76" s="39">
        <f t="shared" si="12"/>
      </c>
      <c r="L76" s="130" t="e">
        <f t="shared" si="7"/>
        <v>#VALUE!</v>
      </c>
    </row>
    <row r="77" spans="1:12" s="286" customFormat="1" ht="15.75" hidden="1">
      <c r="A77" s="107" t="s">
        <v>80</v>
      </c>
      <c r="B77" s="268"/>
      <c r="C77" s="72"/>
      <c r="D77" s="66" t="e">
        <f t="shared" si="9"/>
        <v>#DIV/0!</v>
      </c>
      <c r="E77" s="73"/>
      <c r="F77" s="67">
        <f t="shared" si="13"/>
        <v>0</v>
      </c>
      <c r="G77" s="167"/>
      <c r="H77" s="73"/>
      <c r="I77" s="268">
        <f t="shared" si="10"/>
        <v>0</v>
      </c>
      <c r="J77" s="72">
        <f t="shared" si="11"/>
      </c>
      <c r="K77" s="73">
        <f t="shared" si="12"/>
      </c>
      <c r="L77" s="126" t="e">
        <f t="shared" si="7"/>
        <v>#VALUE!</v>
      </c>
    </row>
    <row r="78" spans="1:12" s="286" customFormat="1" ht="15.75" hidden="1">
      <c r="A78" s="107" t="s">
        <v>81</v>
      </c>
      <c r="B78" s="268"/>
      <c r="C78" s="72"/>
      <c r="D78" s="66" t="e">
        <f t="shared" si="9"/>
        <v>#DIV/0!</v>
      </c>
      <c r="E78" s="73"/>
      <c r="F78" s="67">
        <f t="shared" si="13"/>
        <v>0</v>
      </c>
      <c r="G78" s="167"/>
      <c r="H78" s="73"/>
      <c r="I78" s="268">
        <f t="shared" si="10"/>
        <v>0</v>
      </c>
      <c r="J78" s="72">
        <f t="shared" si="11"/>
      </c>
      <c r="K78" s="73">
        <f t="shared" si="12"/>
      </c>
      <c r="L78" s="126" t="e">
        <f t="shared" si="7"/>
        <v>#VALUE!</v>
      </c>
    </row>
    <row r="79" spans="1:12" s="286" customFormat="1" ht="15.75" hidden="1">
      <c r="A79" s="107" t="s">
        <v>82</v>
      </c>
      <c r="B79" s="268"/>
      <c r="C79" s="72"/>
      <c r="D79" s="66" t="e">
        <f t="shared" si="9"/>
        <v>#DIV/0!</v>
      </c>
      <c r="E79" s="73"/>
      <c r="F79" s="67">
        <f t="shared" si="13"/>
        <v>0</v>
      </c>
      <c r="G79" s="167"/>
      <c r="H79" s="73"/>
      <c r="I79" s="268">
        <f t="shared" si="10"/>
        <v>0</v>
      </c>
      <c r="J79" s="72">
        <f t="shared" si="11"/>
      </c>
      <c r="K79" s="73">
        <f t="shared" si="12"/>
      </c>
      <c r="L79" s="126" t="e">
        <f t="shared" si="7"/>
        <v>#VALUE!</v>
      </c>
    </row>
    <row r="80" spans="1:12" s="286" customFormat="1" ht="15.75" hidden="1">
      <c r="A80" s="107" t="s">
        <v>83</v>
      </c>
      <c r="B80" s="268"/>
      <c r="C80" s="72"/>
      <c r="D80" s="66" t="e">
        <f t="shared" si="9"/>
        <v>#DIV/0!</v>
      </c>
      <c r="E80" s="73"/>
      <c r="F80" s="67">
        <f t="shared" si="13"/>
        <v>0</v>
      </c>
      <c r="G80" s="167"/>
      <c r="H80" s="73"/>
      <c r="I80" s="268">
        <f t="shared" si="10"/>
        <v>0</v>
      </c>
      <c r="J80" s="72">
        <f t="shared" si="11"/>
      </c>
      <c r="K80" s="73">
        <f t="shared" si="12"/>
      </c>
      <c r="L80" s="126" t="e">
        <f t="shared" si="7"/>
        <v>#VALUE!</v>
      </c>
    </row>
    <row r="81" spans="1:12" s="286" customFormat="1" ht="15" hidden="1">
      <c r="A81" s="107" t="s">
        <v>46</v>
      </c>
      <c r="B81" s="268"/>
      <c r="C81" s="72"/>
      <c r="D81" s="66" t="e">
        <f t="shared" si="9"/>
        <v>#DIV/0!</v>
      </c>
      <c r="E81" s="73"/>
      <c r="F81" s="95">
        <f t="shared" si="13"/>
        <v>0</v>
      </c>
      <c r="G81" s="167"/>
      <c r="H81" s="73"/>
      <c r="I81" s="268">
        <f t="shared" si="10"/>
        <v>0</v>
      </c>
      <c r="J81" s="72">
        <f t="shared" si="11"/>
      </c>
      <c r="K81" s="73">
        <f t="shared" si="12"/>
      </c>
      <c r="L81" s="126" t="e">
        <f t="shared" si="7"/>
        <v>#VALUE!</v>
      </c>
    </row>
    <row r="82" spans="1:12" s="286" customFormat="1" ht="15" hidden="1">
      <c r="A82" s="107" t="s">
        <v>47</v>
      </c>
      <c r="B82" s="268"/>
      <c r="C82" s="72"/>
      <c r="D82" s="66" t="e">
        <f t="shared" si="9"/>
        <v>#DIV/0!</v>
      </c>
      <c r="E82" s="73"/>
      <c r="F82" s="95">
        <f t="shared" si="13"/>
        <v>0</v>
      </c>
      <c r="G82" s="167"/>
      <c r="H82" s="73"/>
      <c r="I82" s="268">
        <f t="shared" si="10"/>
        <v>0</v>
      </c>
      <c r="J82" s="72">
        <f t="shared" si="11"/>
      </c>
      <c r="K82" s="73">
        <f t="shared" si="12"/>
      </c>
      <c r="L82" s="126" t="e">
        <f t="shared" si="7"/>
        <v>#VALUE!</v>
      </c>
    </row>
    <row r="83" spans="1:12" s="286" customFormat="1" ht="15" hidden="1">
      <c r="A83" s="107" t="s">
        <v>84</v>
      </c>
      <c r="B83" s="268"/>
      <c r="C83" s="72"/>
      <c r="D83" s="66" t="e">
        <f t="shared" si="9"/>
        <v>#DIV/0!</v>
      </c>
      <c r="E83" s="73"/>
      <c r="F83" s="95">
        <f t="shared" si="13"/>
        <v>0</v>
      </c>
      <c r="G83" s="167"/>
      <c r="H83" s="73"/>
      <c r="I83" s="268">
        <f t="shared" si="10"/>
        <v>0</v>
      </c>
      <c r="J83" s="72">
        <f t="shared" si="11"/>
      </c>
      <c r="K83" s="73">
        <f t="shared" si="12"/>
      </c>
      <c r="L83" s="126" t="e">
        <f t="shared" si="7"/>
        <v>#VALUE!</v>
      </c>
    </row>
    <row r="84" spans="1:12" s="286" customFormat="1" ht="15" hidden="1">
      <c r="A84" s="107" t="s">
        <v>85</v>
      </c>
      <c r="B84" s="268"/>
      <c r="C84" s="72"/>
      <c r="D84" s="66" t="e">
        <f aca="true" t="shared" si="14" ref="D84:D103">C84/B84*100</f>
        <v>#DIV/0!</v>
      </c>
      <c r="E84" s="73"/>
      <c r="F84" s="95">
        <f t="shared" si="13"/>
        <v>0</v>
      </c>
      <c r="G84" s="167"/>
      <c r="H84" s="73"/>
      <c r="I84" s="268">
        <f t="shared" si="10"/>
        <v>0</v>
      </c>
      <c r="J84" s="72">
        <f t="shared" si="11"/>
      </c>
      <c r="K84" s="73">
        <f t="shared" si="12"/>
      </c>
      <c r="L84" s="126" t="e">
        <f t="shared" si="7"/>
        <v>#VALUE!</v>
      </c>
    </row>
    <row r="85" spans="1:12" s="286" customFormat="1" ht="15" hidden="1">
      <c r="A85" s="107" t="s">
        <v>48</v>
      </c>
      <c r="B85" s="268"/>
      <c r="C85" s="72"/>
      <c r="D85" s="66" t="e">
        <f t="shared" si="14"/>
        <v>#DIV/0!</v>
      </c>
      <c r="E85" s="73"/>
      <c r="F85" s="95">
        <f t="shared" si="13"/>
        <v>0</v>
      </c>
      <c r="G85" s="167"/>
      <c r="H85" s="73"/>
      <c r="I85" s="268">
        <f t="shared" si="10"/>
        <v>0</v>
      </c>
      <c r="J85" s="72">
        <f t="shared" si="11"/>
      </c>
      <c r="K85" s="73">
        <f t="shared" si="12"/>
      </c>
      <c r="L85" s="126" t="e">
        <f t="shared" si="7"/>
        <v>#VALUE!</v>
      </c>
    </row>
    <row r="86" spans="1:12" s="286" customFormat="1" ht="15" hidden="1">
      <c r="A86" s="107" t="s">
        <v>86</v>
      </c>
      <c r="B86" s="268"/>
      <c r="C86" s="72"/>
      <c r="D86" s="66" t="e">
        <f t="shared" si="14"/>
        <v>#DIV/0!</v>
      </c>
      <c r="E86" s="73"/>
      <c r="F86" s="95">
        <f t="shared" si="13"/>
        <v>0</v>
      </c>
      <c r="G86" s="167"/>
      <c r="H86" s="73"/>
      <c r="I86" s="268">
        <f t="shared" si="10"/>
        <v>0</v>
      </c>
      <c r="J86" s="72">
        <f t="shared" si="11"/>
      </c>
      <c r="K86" s="73">
        <f t="shared" si="12"/>
      </c>
      <c r="L86" s="126" t="e">
        <f t="shared" si="7"/>
        <v>#VALUE!</v>
      </c>
    </row>
    <row r="87" spans="1:12" s="286" customFormat="1" ht="15" hidden="1">
      <c r="A87" s="107" t="s">
        <v>49</v>
      </c>
      <c r="B87" s="268"/>
      <c r="C87" s="72"/>
      <c r="D87" s="66" t="e">
        <f t="shared" si="14"/>
        <v>#DIV/0!</v>
      </c>
      <c r="E87" s="73"/>
      <c r="F87" s="95">
        <f t="shared" si="13"/>
        <v>0</v>
      </c>
      <c r="G87" s="167"/>
      <c r="H87" s="73"/>
      <c r="I87" s="268">
        <f t="shared" si="10"/>
        <v>0</v>
      </c>
      <c r="J87" s="72">
        <f t="shared" si="11"/>
      </c>
      <c r="K87" s="73">
        <f t="shared" si="12"/>
      </c>
      <c r="L87" s="126" t="e">
        <f t="shared" si="7"/>
        <v>#VALUE!</v>
      </c>
    </row>
    <row r="88" spans="1:12" s="286" customFormat="1" ht="15" hidden="1">
      <c r="A88" s="107" t="s">
        <v>50</v>
      </c>
      <c r="B88" s="268"/>
      <c r="C88" s="72"/>
      <c r="D88" s="66" t="e">
        <f t="shared" si="14"/>
        <v>#DIV/0!</v>
      </c>
      <c r="E88" s="73"/>
      <c r="F88" s="95">
        <f t="shared" si="13"/>
        <v>0</v>
      </c>
      <c r="G88" s="167"/>
      <c r="H88" s="73"/>
      <c r="I88" s="268">
        <f t="shared" si="10"/>
        <v>0</v>
      </c>
      <c r="J88" s="72">
        <f t="shared" si="11"/>
      </c>
      <c r="K88" s="73">
        <f t="shared" si="12"/>
      </c>
      <c r="L88" s="126" t="e">
        <f t="shared" si="7"/>
        <v>#VALUE!</v>
      </c>
    </row>
    <row r="89" spans="1:12" s="286" customFormat="1" ht="15" hidden="1">
      <c r="A89" s="107" t="s">
        <v>51</v>
      </c>
      <c r="B89" s="268"/>
      <c r="C89" s="72"/>
      <c r="D89" s="66" t="e">
        <f t="shared" si="14"/>
        <v>#DIV/0!</v>
      </c>
      <c r="E89" s="73"/>
      <c r="F89" s="95">
        <f t="shared" si="13"/>
        <v>0</v>
      </c>
      <c r="G89" s="167"/>
      <c r="H89" s="73"/>
      <c r="I89" s="268">
        <f t="shared" si="10"/>
        <v>0</v>
      </c>
      <c r="J89" s="72">
        <f t="shared" si="11"/>
      </c>
      <c r="K89" s="73">
        <f t="shared" si="12"/>
      </c>
      <c r="L89" s="126" t="e">
        <f t="shared" si="7"/>
        <v>#VALUE!</v>
      </c>
    </row>
    <row r="90" spans="1:12" s="286" customFormat="1" ht="15.75" hidden="1">
      <c r="A90" s="68" t="s">
        <v>52</v>
      </c>
      <c r="B90" s="268"/>
      <c r="C90" s="72"/>
      <c r="D90" s="66" t="e">
        <f t="shared" si="14"/>
        <v>#DIV/0!</v>
      </c>
      <c r="E90" s="73"/>
      <c r="F90" s="67">
        <f t="shared" si="13"/>
        <v>0</v>
      </c>
      <c r="G90" s="167"/>
      <c r="H90" s="73"/>
      <c r="I90" s="268">
        <f t="shared" si="10"/>
        <v>0</v>
      </c>
      <c r="J90" s="72">
        <f t="shared" si="11"/>
      </c>
      <c r="K90" s="73">
        <f t="shared" si="12"/>
      </c>
      <c r="L90" s="126" t="e">
        <f t="shared" si="7"/>
        <v>#VALUE!</v>
      </c>
    </row>
    <row r="91" spans="1:12" s="286" customFormat="1" ht="15.75" hidden="1">
      <c r="A91" s="107" t="s">
        <v>97</v>
      </c>
      <c r="B91" s="268"/>
      <c r="C91" s="72"/>
      <c r="D91" s="66" t="e">
        <f t="shared" si="14"/>
        <v>#DIV/0!</v>
      </c>
      <c r="E91" s="73"/>
      <c r="F91" s="67">
        <f t="shared" si="13"/>
        <v>0</v>
      </c>
      <c r="G91" s="167"/>
      <c r="H91" s="73"/>
      <c r="I91" s="268">
        <f t="shared" si="10"/>
        <v>0</v>
      </c>
      <c r="J91" s="72">
        <f t="shared" si="11"/>
      </c>
      <c r="K91" s="73">
        <f t="shared" si="12"/>
      </c>
      <c r="L91" s="126" t="e">
        <f t="shared" si="7"/>
        <v>#VALUE!</v>
      </c>
    </row>
    <row r="92" spans="1:12" s="286" customFormat="1" ht="15.75" hidden="1">
      <c r="A92" s="107" t="s">
        <v>87</v>
      </c>
      <c r="B92" s="268"/>
      <c r="C92" s="72"/>
      <c r="D92" s="66" t="e">
        <f t="shared" si="14"/>
        <v>#DIV/0!</v>
      </c>
      <c r="E92" s="73"/>
      <c r="F92" s="67">
        <f t="shared" si="13"/>
        <v>0</v>
      </c>
      <c r="G92" s="167"/>
      <c r="H92" s="73"/>
      <c r="I92" s="268">
        <f t="shared" si="10"/>
        <v>0</v>
      </c>
      <c r="J92" s="72">
        <f t="shared" si="11"/>
      </c>
      <c r="K92" s="73">
        <f t="shared" si="12"/>
      </c>
      <c r="L92" s="126" t="e">
        <f t="shared" si="7"/>
        <v>#VALUE!</v>
      </c>
    </row>
    <row r="93" spans="1:12" s="44" customFormat="1" ht="15.75">
      <c r="A93" s="106" t="s">
        <v>53</v>
      </c>
      <c r="B93" s="297">
        <v>13.974</v>
      </c>
      <c r="C93" s="42">
        <f>SUM(C94:C103)-C99</f>
        <v>13.084999999999999</v>
      </c>
      <c r="D93" s="65">
        <f t="shared" si="14"/>
        <v>93.63818520108774</v>
      </c>
      <c r="E93" s="26">
        <v>19.59</v>
      </c>
      <c r="F93" s="67">
        <f t="shared" si="13"/>
        <v>-6.505000000000001</v>
      </c>
      <c r="G93" s="170">
        <f>SUM(G94:G103)-G99</f>
        <v>34.583999999999996</v>
      </c>
      <c r="H93" s="39">
        <v>52.7</v>
      </c>
      <c r="I93" s="111">
        <f t="shared" si="10"/>
        <v>-18.116000000000007</v>
      </c>
      <c r="J93" s="42">
        <f t="shared" si="11"/>
        <v>26.43026366068017</v>
      </c>
      <c r="K93" s="39">
        <f t="shared" si="12"/>
        <v>26.901480347115875</v>
      </c>
      <c r="L93" s="130">
        <f t="shared" si="7"/>
        <v>-0.4712166864357066</v>
      </c>
    </row>
    <row r="94" spans="1:12" s="286" customFormat="1" ht="15.75" hidden="1">
      <c r="A94" s="107" t="s">
        <v>88</v>
      </c>
      <c r="B94" s="268"/>
      <c r="C94" s="72"/>
      <c r="D94" s="66" t="e">
        <f t="shared" si="14"/>
        <v>#DIV/0!</v>
      </c>
      <c r="E94" s="27"/>
      <c r="F94" s="67">
        <f t="shared" si="13"/>
        <v>0</v>
      </c>
      <c r="G94" s="167"/>
      <c r="H94" s="73"/>
      <c r="I94" s="268">
        <f t="shared" si="10"/>
        <v>0</v>
      </c>
      <c r="J94" s="72">
        <f t="shared" si="11"/>
      </c>
      <c r="K94" s="73">
        <f t="shared" si="12"/>
      </c>
      <c r="L94" s="126" t="e">
        <f t="shared" si="7"/>
        <v>#VALUE!</v>
      </c>
    </row>
    <row r="95" spans="1:12" s="286" customFormat="1" ht="15">
      <c r="A95" s="107" t="s">
        <v>54</v>
      </c>
      <c r="B95" s="268">
        <v>13.854</v>
      </c>
      <c r="C95" s="72">
        <v>12.965</v>
      </c>
      <c r="D95" s="66">
        <f t="shared" si="14"/>
        <v>93.58308069871518</v>
      </c>
      <c r="E95" s="27">
        <v>19.2</v>
      </c>
      <c r="F95" s="95">
        <f t="shared" si="13"/>
        <v>-6.234999999999999</v>
      </c>
      <c r="G95" s="167">
        <v>34.144</v>
      </c>
      <c r="H95" s="73">
        <v>52.2</v>
      </c>
      <c r="I95" s="268">
        <f t="shared" si="10"/>
        <v>-18.056000000000004</v>
      </c>
      <c r="J95" s="72">
        <f t="shared" si="11"/>
        <v>26.335518704203622</v>
      </c>
      <c r="K95" s="73">
        <f t="shared" si="12"/>
        <v>27.187500000000004</v>
      </c>
      <c r="L95" s="126">
        <f t="shared" si="7"/>
        <v>-0.8519812957963815</v>
      </c>
    </row>
    <row r="96" spans="1:12" s="286" customFormat="1" ht="15" hidden="1">
      <c r="A96" s="107" t="s">
        <v>55</v>
      </c>
      <c r="B96" s="268"/>
      <c r="C96" s="72"/>
      <c r="D96" s="66" t="e">
        <f t="shared" si="14"/>
        <v>#DIV/0!</v>
      </c>
      <c r="E96" s="73"/>
      <c r="F96" s="95">
        <f t="shared" si="13"/>
        <v>0</v>
      </c>
      <c r="G96" s="167"/>
      <c r="H96" s="73"/>
      <c r="I96" s="268">
        <f t="shared" si="10"/>
        <v>0</v>
      </c>
      <c r="J96" s="72">
        <f t="shared" si="11"/>
      </c>
      <c r="K96" s="73">
        <f t="shared" si="12"/>
      </c>
      <c r="L96" s="126" t="e">
        <f t="shared" si="7"/>
        <v>#VALUE!</v>
      </c>
    </row>
    <row r="97" spans="1:12" s="286" customFormat="1" ht="15" hidden="1">
      <c r="A97" s="107" t="s">
        <v>56</v>
      </c>
      <c r="B97" s="268"/>
      <c r="C97" s="72"/>
      <c r="D97" s="66" t="e">
        <f t="shared" si="14"/>
        <v>#DIV/0!</v>
      </c>
      <c r="E97" s="73"/>
      <c r="F97" s="95">
        <f t="shared" si="13"/>
        <v>0</v>
      </c>
      <c r="G97" s="167"/>
      <c r="H97" s="73"/>
      <c r="I97" s="268">
        <f t="shared" si="10"/>
        <v>0</v>
      </c>
      <c r="J97" s="72">
        <f t="shared" si="11"/>
      </c>
      <c r="K97" s="73">
        <f t="shared" si="12"/>
      </c>
      <c r="L97" s="126" t="e">
        <f t="shared" si="7"/>
        <v>#VALUE!</v>
      </c>
    </row>
    <row r="98" spans="1:12" s="286" customFormat="1" ht="15" hidden="1">
      <c r="A98" s="107" t="s">
        <v>57</v>
      </c>
      <c r="B98" s="268"/>
      <c r="C98" s="72"/>
      <c r="D98" s="66" t="e">
        <f t="shared" si="14"/>
        <v>#DIV/0!</v>
      </c>
      <c r="E98" s="73"/>
      <c r="F98" s="95">
        <f t="shared" si="13"/>
        <v>0</v>
      </c>
      <c r="G98" s="167"/>
      <c r="H98" s="73"/>
      <c r="I98" s="268">
        <f t="shared" si="10"/>
        <v>0</v>
      </c>
      <c r="J98" s="72">
        <f t="shared" si="11"/>
      </c>
      <c r="K98" s="73">
        <f t="shared" si="12"/>
      </c>
      <c r="L98" s="126" t="e">
        <f t="shared" si="7"/>
        <v>#VALUE!</v>
      </c>
    </row>
    <row r="99" spans="1:12" s="286" customFormat="1" ht="15" hidden="1">
      <c r="A99" s="107" t="s">
        <v>89</v>
      </c>
      <c r="B99" s="268"/>
      <c r="C99" s="72"/>
      <c r="D99" s="66" t="e">
        <f t="shared" si="14"/>
        <v>#DIV/0!</v>
      </c>
      <c r="E99" s="73"/>
      <c r="F99" s="95">
        <f t="shared" si="13"/>
        <v>0</v>
      </c>
      <c r="G99" s="167"/>
      <c r="H99" s="73"/>
      <c r="I99" s="268">
        <f t="shared" si="10"/>
        <v>0</v>
      </c>
      <c r="J99" s="72">
        <f t="shared" si="11"/>
      </c>
      <c r="K99" s="73">
        <f t="shared" si="12"/>
      </c>
      <c r="L99" s="126" t="e">
        <f t="shared" si="7"/>
        <v>#VALUE!</v>
      </c>
    </row>
    <row r="100" spans="1:12" s="286" customFormat="1" ht="15" hidden="1">
      <c r="A100" s="107" t="s">
        <v>58</v>
      </c>
      <c r="B100" s="268"/>
      <c r="C100" s="72"/>
      <c r="D100" s="66" t="e">
        <f t="shared" si="14"/>
        <v>#DIV/0!</v>
      </c>
      <c r="E100" s="73"/>
      <c r="F100" s="95">
        <f t="shared" si="13"/>
        <v>0</v>
      </c>
      <c r="G100" s="167"/>
      <c r="H100" s="73"/>
      <c r="I100" s="268">
        <f t="shared" si="10"/>
        <v>0</v>
      </c>
      <c r="J100" s="72">
        <f t="shared" si="11"/>
      </c>
      <c r="K100" s="73">
        <f t="shared" si="12"/>
      </c>
      <c r="L100" s="126" t="e">
        <f t="shared" si="7"/>
        <v>#VALUE!</v>
      </c>
    </row>
    <row r="101" spans="1:12" s="286" customFormat="1" ht="15" hidden="1">
      <c r="A101" s="107" t="s">
        <v>59</v>
      </c>
      <c r="B101" s="268"/>
      <c r="C101" s="72"/>
      <c r="D101" s="66" t="e">
        <f t="shared" si="14"/>
        <v>#DIV/0!</v>
      </c>
      <c r="E101" s="73"/>
      <c r="F101" s="95">
        <f t="shared" si="13"/>
        <v>0</v>
      </c>
      <c r="G101" s="167"/>
      <c r="H101" s="73"/>
      <c r="I101" s="268">
        <f t="shared" si="10"/>
        <v>0</v>
      </c>
      <c r="J101" s="72">
        <f t="shared" si="11"/>
      </c>
      <c r="K101" s="73">
        <f t="shared" si="12"/>
      </c>
      <c r="L101" s="126" t="e">
        <f t="shared" si="7"/>
        <v>#VALUE!</v>
      </c>
    </row>
    <row r="102" spans="1:12" s="286" customFormat="1" ht="15">
      <c r="A102" s="292" t="s">
        <v>90</v>
      </c>
      <c r="B102" s="270">
        <v>0.12</v>
      </c>
      <c r="C102" s="77">
        <v>0.12</v>
      </c>
      <c r="D102" s="102">
        <f t="shared" si="14"/>
        <v>100</v>
      </c>
      <c r="E102" s="79">
        <v>0.39</v>
      </c>
      <c r="F102" s="215">
        <f t="shared" si="13"/>
        <v>-0.27</v>
      </c>
      <c r="G102" s="186">
        <v>0.44</v>
      </c>
      <c r="H102" s="79">
        <v>0.5</v>
      </c>
      <c r="I102" s="270">
        <f t="shared" si="10"/>
        <v>-0.06</v>
      </c>
      <c r="J102" s="77">
        <f t="shared" si="11"/>
        <v>36.66666666666667</v>
      </c>
      <c r="K102" s="79">
        <f t="shared" si="12"/>
        <v>12.82051282051282</v>
      </c>
      <c r="L102" s="132">
        <f>J102-K102</f>
        <v>23.846153846153854</v>
      </c>
    </row>
    <row r="103" spans="1:12" s="286" customFormat="1" ht="15.75" hidden="1">
      <c r="A103" s="133" t="s">
        <v>91</v>
      </c>
      <c r="B103" s="272"/>
      <c r="C103" s="134"/>
      <c r="D103" s="135" t="e">
        <f t="shared" si="14"/>
        <v>#DIV/0!</v>
      </c>
      <c r="E103" s="136"/>
      <c r="F103" s="273">
        <f t="shared" si="13"/>
        <v>0</v>
      </c>
      <c r="G103" s="274"/>
      <c r="H103" s="136"/>
      <c r="I103" s="275">
        <f t="shared" si="10"/>
        <v>0</v>
      </c>
      <c r="J103" s="276" t="e">
        <f>G103/C103*10</f>
        <v>#DIV/0!</v>
      </c>
      <c r="K103" s="135" t="e">
        <f>H103/E103*10</f>
        <v>#DIV/0!</v>
      </c>
      <c r="L103" s="138" t="e">
        <f>J103-K103</f>
        <v>#DIV/0!</v>
      </c>
    </row>
    <row r="105" spans="1:7" s="47" customFormat="1" ht="15">
      <c r="A105" s="82"/>
      <c r="B105" s="82"/>
      <c r="G105" s="286"/>
    </row>
    <row r="106" spans="1:7" s="47" customFormat="1" ht="15">
      <c r="A106" s="82"/>
      <c r="B106" s="82"/>
      <c r="G106" s="286"/>
    </row>
    <row r="107" spans="1:7" s="47" customFormat="1" ht="15">
      <c r="A107" s="82"/>
      <c r="B107" s="82"/>
      <c r="G107" s="286"/>
    </row>
    <row r="108" spans="1:7" s="47" customFormat="1" ht="15">
      <c r="A108" s="82"/>
      <c r="B108" s="82"/>
      <c r="G108" s="286"/>
    </row>
    <row r="109" spans="1:7" s="47" customFormat="1" ht="15">
      <c r="A109" s="82"/>
      <c r="B109" s="82"/>
      <c r="G109" s="286"/>
    </row>
    <row r="110" spans="1:7" s="47" customFormat="1" ht="15">
      <c r="A110" s="82"/>
      <c r="B110" s="82"/>
      <c r="G110" s="286"/>
    </row>
    <row r="111" spans="1:7" s="47" customFormat="1" ht="15">
      <c r="A111" s="82"/>
      <c r="B111" s="82"/>
      <c r="G111" s="286"/>
    </row>
    <row r="112" spans="1:7" s="47" customFormat="1" ht="15">
      <c r="A112" s="82"/>
      <c r="B112" s="82"/>
      <c r="G112" s="286"/>
    </row>
    <row r="113" spans="1:7" s="47" customFormat="1" ht="15">
      <c r="A113" s="82"/>
      <c r="B113" s="82"/>
      <c r="G113" s="286"/>
    </row>
    <row r="114" spans="1:7" s="47" customFormat="1" ht="15">
      <c r="A114" s="82"/>
      <c r="B114" s="82"/>
      <c r="G114" s="286"/>
    </row>
    <row r="115" spans="1:7" s="47" customFormat="1" ht="15">
      <c r="A115" s="82"/>
      <c r="B115" s="82"/>
      <c r="G115" s="286"/>
    </row>
    <row r="116" spans="1:7" s="83" customFormat="1" ht="15">
      <c r="A116" s="82"/>
      <c r="B116" s="82"/>
      <c r="F116" s="47"/>
      <c r="G116" s="84"/>
    </row>
    <row r="117" spans="1:7" s="83" customFormat="1" ht="15">
      <c r="A117" s="82"/>
      <c r="B117" s="82"/>
      <c r="F117" s="47"/>
      <c r="G117" s="84"/>
    </row>
    <row r="118" spans="1:7" s="83" customFormat="1" ht="15">
      <c r="A118" s="82"/>
      <c r="B118" s="82"/>
      <c r="F118" s="47"/>
      <c r="G118" s="84"/>
    </row>
    <row r="119" spans="1:7" s="83" customFormat="1" ht="15">
      <c r="A119" s="82"/>
      <c r="B119" s="82"/>
      <c r="F119" s="47"/>
      <c r="G119" s="84"/>
    </row>
    <row r="120" spans="1:7" s="83" customFormat="1" ht="15">
      <c r="A120" s="82"/>
      <c r="B120" s="82"/>
      <c r="F120" s="47"/>
      <c r="G120" s="84"/>
    </row>
    <row r="121" spans="1:7" s="83" customFormat="1" ht="15">
      <c r="A121" s="82"/>
      <c r="B121" s="82"/>
      <c r="F121" s="47"/>
      <c r="G121" s="84"/>
    </row>
    <row r="122" spans="1:7" s="83" customFormat="1" ht="15">
      <c r="A122" s="82"/>
      <c r="B122" s="82"/>
      <c r="F122" s="47"/>
      <c r="G122" s="84"/>
    </row>
    <row r="123" spans="1:7" s="83" customFormat="1" ht="15">
      <c r="A123" s="82"/>
      <c r="B123" s="82"/>
      <c r="F123" s="47"/>
      <c r="G123" s="84"/>
    </row>
    <row r="124" spans="1:7" s="83" customFormat="1" ht="15">
      <c r="A124" s="82"/>
      <c r="B124" s="82"/>
      <c r="F124" s="47"/>
      <c r="G124" s="84"/>
    </row>
    <row r="125" spans="1:7" s="83" customFormat="1" ht="15">
      <c r="A125" s="82"/>
      <c r="B125" s="82"/>
      <c r="F125" s="47"/>
      <c r="G125" s="84"/>
    </row>
    <row r="126" spans="1:7" s="83" customFormat="1" ht="15">
      <c r="A126" s="82"/>
      <c r="B126" s="82"/>
      <c r="F126" s="47"/>
      <c r="G126" s="84"/>
    </row>
    <row r="127" spans="1:7" s="83" customFormat="1" ht="15">
      <c r="A127" s="82"/>
      <c r="B127" s="82"/>
      <c r="F127" s="47"/>
      <c r="G127" s="84"/>
    </row>
    <row r="128" spans="1:7" s="83" customFormat="1" ht="15">
      <c r="A128" s="82"/>
      <c r="B128" s="82"/>
      <c r="F128" s="47"/>
      <c r="G128" s="84"/>
    </row>
    <row r="129" spans="1:7" s="83" customFormat="1" ht="15">
      <c r="A129" s="82"/>
      <c r="B129" s="82"/>
      <c r="F129" s="47"/>
      <c r="G129" s="84"/>
    </row>
    <row r="130" spans="1:7" s="83" customFormat="1" ht="15">
      <c r="A130" s="82"/>
      <c r="B130" s="82"/>
      <c r="F130" s="47"/>
      <c r="G130" s="84"/>
    </row>
    <row r="131" spans="1:7" s="83" customFormat="1" ht="15">
      <c r="A131" s="82"/>
      <c r="B131" s="82"/>
      <c r="F131" s="47"/>
      <c r="G131" s="84"/>
    </row>
    <row r="132" spans="1:7" s="83" customFormat="1" ht="15">
      <c r="A132" s="82"/>
      <c r="B132" s="82"/>
      <c r="F132" s="47"/>
      <c r="G132" s="84"/>
    </row>
    <row r="133" spans="1:7" s="83" customFormat="1" ht="15">
      <c r="A133" s="82"/>
      <c r="B133" s="82"/>
      <c r="F133" s="47"/>
      <c r="G133" s="84"/>
    </row>
    <row r="134" spans="1:7" s="83" customFormat="1" ht="15">
      <c r="A134" s="82"/>
      <c r="B134" s="82"/>
      <c r="F134" s="47"/>
      <c r="G134" s="84"/>
    </row>
    <row r="135" spans="1:7" s="83" customFormat="1" ht="15">
      <c r="A135" s="82"/>
      <c r="B135" s="82"/>
      <c r="F135" s="47"/>
      <c r="G135" s="84"/>
    </row>
    <row r="136" spans="1:7" s="83" customFormat="1" ht="15">
      <c r="A136" s="82"/>
      <c r="B136" s="82"/>
      <c r="F136" s="47"/>
      <c r="G136" s="84"/>
    </row>
    <row r="137" spans="1:7" s="83" customFormat="1" ht="15">
      <c r="A137" s="82"/>
      <c r="B137" s="82"/>
      <c r="F137" s="47"/>
      <c r="G137" s="84"/>
    </row>
    <row r="138" spans="1:7" s="83" customFormat="1" ht="15">
      <c r="A138" s="82"/>
      <c r="B138" s="82"/>
      <c r="F138" s="47"/>
      <c r="G138" s="84"/>
    </row>
    <row r="139" spans="1:7" s="83" customFormat="1" ht="15">
      <c r="A139" s="82"/>
      <c r="B139" s="82"/>
      <c r="F139" s="47"/>
      <c r="G139" s="84"/>
    </row>
    <row r="140" spans="1:7" s="83" customFormat="1" ht="15">
      <c r="A140" s="82"/>
      <c r="B140" s="82"/>
      <c r="F140" s="47"/>
      <c r="G140" s="84"/>
    </row>
    <row r="141" spans="1:7" s="83" customFormat="1" ht="15">
      <c r="A141" s="82"/>
      <c r="B141" s="82"/>
      <c r="F141" s="47"/>
      <c r="G141" s="84"/>
    </row>
    <row r="142" spans="1:7" s="83" customFormat="1" ht="15">
      <c r="A142" s="82"/>
      <c r="B142" s="82"/>
      <c r="F142" s="47"/>
      <c r="G142" s="84"/>
    </row>
    <row r="143" spans="1:7" s="83" customFormat="1" ht="15">
      <c r="A143" s="82"/>
      <c r="B143" s="82"/>
      <c r="F143" s="47"/>
      <c r="G143" s="84"/>
    </row>
    <row r="144" spans="1:7" s="83" customFormat="1" ht="15">
      <c r="A144" s="82"/>
      <c r="B144" s="82"/>
      <c r="F144" s="47"/>
      <c r="G144" s="84"/>
    </row>
    <row r="145" spans="1:6" s="84" customFormat="1" ht="15">
      <c r="A145" s="85"/>
      <c r="B145" s="85"/>
      <c r="F145" s="286"/>
    </row>
    <row r="146" spans="1:6" s="84" customFormat="1" ht="15">
      <c r="A146" s="85"/>
      <c r="B146" s="85"/>
      <c r="F146" s="286"/>
    </row>
    <row r="147" spans="1:6" s="84" customFormat="1" ht="15">
      <c r="A147" s="85"/>
      <c r="B147" s="85"/>
      <c r="F147" s="286"/>
    </row>
    <row r="148" spans="1:6" s="84" customFormat="1" ht="15">
      <c r="A148" s="85"/>
      <c r="B148" s="85"/>
      <c r="F148" s="286"/>
    </row>
    <row r="149" spans="1:6" s="84" customFormat="1" ht="15">
      <c r="A149" s="85"/>
      <c r="B149" s="376"/>
      <c r="C149" s="376"/>
      <c r="D149" s="376"/>
      <c r="F149" s="286"/>
    </row>
    <row r="150" spans="1:6" s="84" customFormat="1" ht="15.75">
      <c r="A150" s="86"/>
      <c r="B150" s="85"/>
      <c r="F150" s="286"/>
    </row>
    <row r="151" spans="1:6" s="84" customFormat="1" ht="15">
      <c r="A151" s="85"/>
      <c r="B151" s="376"/>
      <c r="C151" s="376"/>
      <c r="D151" s="376"/>
      <c r="F151" s="286"/>
    </row>
    <row r="152" spans="1:6" s="84" customFormat="1" ht="15">
      <c r="A152" s="85"/>
      <c r="B152" s="85"/>
      <c r="F152" s="286"/>
    </row>
    <row r="153" spans="1:6" s="84" customFormat="1" ht="15">
      <c r="A153" s="85"/>
      <c r="B153" s="85"/>
      <c r="F153" s="286"/>
    </row>
    <row r="154" spans="1:6" s="84" customFormat="1" ht="15">
      <c r="A154" s="85"/>
      <c r="B154" s="85"/>
      <c r="F154" s="286"/>
    </row>
    <row r="155" spans="1:6" s="84" customFormat="1" ht="15">
      <c r="A155" s="85"/>
      <c r="B155" s="85"/>
      <c r="F155" s="286"/>
    </row>
    <row r="156" spans="1:6" s="84" customFormat="1" ht="15">
      <c r="A156" s="85"/>
      <c r="B156" s="85"/>
      <c r="F156" s="286"/>
    </row>
    <row r="157" spans="1:6" s="84" customFormat="1" ht="15">
      <c r="A157" s="85"/>
      <c r="B157" s="85"/>
      <c r="F157" s="286"/>
    </row>
    <row r="158" spans="1:6" s="84" customFormat="1" ht="15">
      <c r="A158" s="85"/>
      <c r="B158" s="85"/>
      <c r="F158" s="286"/>
    </row>
    <row r="159" spans="1:6" s="84" customFormat="1" ht="15">
      <c r="A159" s="85"/>
      <c r="B159" s="85"/>
      <c r="F159" s="286"/>
    </row>
    <row r="160" spans="1:6" s="84" customFormat="1" ht="15">
      <c r="A160" s="85"/>
      <c r="B160" s="85"/>
      <c r="F160" s="286"/>
    </row>
    <row r="161" spans="1:6" s="84" customFormat="1" ht="15">
      <c r="A161" s="85"/>
      <c r="B161" s="85"/>
      <c r="F161" s="286"/>
    </row>
    <row r="162" spans="1:6" s="84" customFormat="1" ht="15">
      <c r="A162" s="85"/>
      <c r="B162" s="85"/>
      <c r="F162" s="286"/>
    </row>
    <row r="163" spans="1:6" s="84" customFormat="1" ht="15">
      <c r="A163" s="85"/>
      <c r="B163" s="85"/>
      <c r="F163" s="286"/>
    </row>
    <row r="164" spans="1:6" s="84" customFormat="1" ht="15">
      <c r="A164" s="85"/>
      <c r="B164" s="85"/>
      <c r="F164" s="286"/>
    </row>
    <row r="165" spans="1:6" s="84" customFormat="1" ht="15">
      <c r="A165" s="85"/>
      <c r="B165" s="85"/>
      <c r="F165" s="286"/>
    </row>
    <row r="166" spans="1:6" s="84" customFormat="1" ht="15">
      <c r="A166" s="85"/>
      <c r="B166" s="85"/>
      <c r="F166" s="286"/>
    </row>
    <row r="167" spans="1:6" s="84" customFormat="1" ht="15">
      <c r="A167" s="85"/>
      <c r="B167" s="85"/>
      <c r="F167" s="286"/>
    </row>
    <row r="168" spans="1:6" s="84" customFormat="1" ht="15">
      <c r="A168" s="85"/>
      <c r="B168" s="85"/>
      <c r="F168" s="286"/>
    </row>
    <row r="169" spans="1:6" s="84" customFormat="1" ht="15">
      <c r="A169" s="85"/>
      <c r="B169" s="85"/>
      <c r="F169" s="286"/>
    </row>
    <row r="170" spans="1:6" s="84" customFormat="1" ht="15">
      <c r="A170" s="85"/>
      <c r="B170" s="85"/>
      <c r="F170" s="286"/>
    </row>
    <row r="171" spans="1:6" s="84" customFormat="1" ht="15">
      <c r="A171" s="85"/>
      <c r="B171" s="85"/>
      <c r="F171" s="286"/>
    </row>
    <row r="172" spans="1:6" s="84" customFormat="1" ht="15">
      <c r="A172" s="85"/>
      <c r="B172" s="85"/>
      <c r="F172" s="286"/>
    </row>
    <row r="173" spans="1:6" s="84" customFormat="1" ht="15">
      <c r="A173" s="85"/>
      <c r="B173" s="85"/>
      <c r="F173" s="286"/>
    </row>
    <row r="174" spans="1:6" s="84" customFormat="1" ht="15">
      <c r="A174" s="85"/>
      <c r="B174" s="85"/>
      <c r="F174" s="286"/>
    </row>
    <row r="175" spans="1:6" s="84" customFormat="1" ht="15">
      <c r="A175" s="85"/>
      <c r="B175" s="85"/>
      <c r="F175" s="286"/>
    </row>
    <row r="176" spans="1:6" s="84" customFormat="1" ht="15">
      <c r="A176" s="85"/>
      <c r="B176" s="85"/>
      <c r="F176" s="286"/>
    </row>
    <row r="177" spans="1:6" s="84" customFormat="1" ht="15">
      <c r="A177" s="85"/>
      <c r="B177" s="85"/>
      <c r="F177" s="286"/>
    </row>
    <row r="178" spans="1:6" s="84" customFormat="1" ht="15">
      <c r="A178" s="85"/>
      <c r="B178" s="85"/>
      <c r="F178" s="286"/>
    </row>
    <row r="179" spans="1:6" s="84" customFormat="1" ht="15">
      <c r="A179" s="85"/>
      <c r="B179" s="85"/>
      <c r="F179" s="286"/>
    </row>
    <row r="180" spans="1:6" s="84" customFormat="1" ht="15">
      <c r="A180" s="85"/>
      <c r="B180" s="85"/>
      <c r="F180" s="286"/>
    </row>
    <row r="181" spans="1:6" s="84" customFormat="1" ht="15">
      <c r="A181" s="85"/>
      <c r="B181" s="85"/>
      <c r="F181" s="286"/>
    </row>
    <row r="182" spans="1:6" s="84" customFormat="1" ht="15">
      <c r="A182" s="85"/>
      <c r="B182" s="85"/>
      <c r="F182" s="286"/>
    </row>
    <row r="183" spans="1:6" s="84" customFormat="1" ht="15">
      <c r="A183" s="85"/>
      <c r="B183" s="85"/>
      <c r="F183" s="286"/>
    </row>
    <row r="184" spans="1:6" s="84" customFormat="1" ht="15">
      <c r="A184" s="85"/>
      <c r="B184" s="85"/>
      <c r="F184" s="286"/>
    </row>
    <row r="185" spans="1:6" s="84" customFormat="1" ht="15">
      <c r="A185" s="85"/>
      <c r="B185" s="85"/>
      <c r="F185" s="286"/>
    </row>
    <row r="186" spans="1:6" s="84" customFormat="1" ht="15">
      <c r="A186" s="85"/>
      <c r="B186" s="85"/>
      <c r="F186" s="286"/>
    </row>
    <row r="187" spans="1:6" s="84" customFormat="1" ht="15">
      <c r="A187" s="85"/>
      <c r="B187" s="85"/>
      <c r="F187" s="286"/>
    </row>
    <row r="188" spans="1:6" s="84" customFormat="1" ht="15">
      <c r="A188" s="85"/>
      <c r="B188" s="85"/>
      <c r="F188" s="286"/>
    </row>
    <row r="189" spans="1:6" s="84" customFormat="1" ht="15">
      <c r="A189" s="85"/>
      <c r="B189" s="85"/>
      <c r="F189" s="286"/>
    </row>
    <row r="190" spans="1:6" s="84" customFormat="1" ht="15">
      <c r="A190" s="85"/>
      <c r="B190" s="85"/>
      <c r="F190" s="286"/>
    </row>
    <row r="191" spans="1:6" s="84" customFormat="1" ht="15">
      <c r="A191" s="85"/>
      <c r="B191" s="85"/>
      <c r="F191" s="286"/>
    </row>
    <row r="192" spans="1:6" s="56" customFormat="1" ht="15">
      <c r="A192" s="87"/>
      <c r="B192" s="87"/>
      <c r="F192" s="123"/>
    </row>
    <row r="193" spans="1:6" s="56" customFormat="1" ht="15">
      <c r="A193" s="87"/>
      <c r="B193" s="87"/>
      <c r="F193" s="123"/>
    </row>
    <row r="194" spans="1:6" s="56" customFormat="1" ht="15">
      <c r="A194" s="87"/>
      <c r="B194" s="87"/>
      <c r="F194" s="123"/>
    </row>
    <row r="195" spans="1:6" s="56" customFormat="1" ht="15">
      <c r="A195" s="87"/>
      <c r="B195" s="87"/>
      <c r="F195" s="123"/>
    </row>
    <row r="196" spans="1:6" s="56" customFormat="1" ht="15">
      <c r="A196" s="87"/>
      <c r="B196" s="87"/>
      <c r="F196" s="123"/>
    </row>
    <row r="197" spans="1:6" s="56" customFormat="1" ht="15">
      <c r="A197" s="87"/>
      <c r="B197" s="87"/>
      <c r="F197" s="123"/>
    </row>
    <row r="198" spans="1:6" s="56" customFormat="1" ht="15">
      <c r="A198" s="87"/>
      <c r="B198" s="87"/>
      <c r="F198" s="123"/>
    </row>
    <row r="199" spans="1:6" s="56" customFormat="1" ht="15">
      <c r="A199" s="87"/>
      <c r="B199" s="87"/>
      <c r="F199" s="123"/>
    </row>
    <row r="200" spans="1:6" s="56" customFormat="1" ht="15">
      <c r="A200" s="87"/>
      <c r="B200" s="87"/>
      <c r="F200" s="123"/>
    </row>
    <row r="201" spans="1:6" s="56" customFormat="1" ht="15">
      <c r="A201" s="87"/>
      <c r="B201" s="87"/>
      <c r="F201" s="123"/>
    </row>
    <row r="202" spans="1:6" s="56" customFormat="1" ht="15">
      <c r="A202" s="87"/>
      <c r="B202" s="87"/>
      <c r="F202" s="123"/>
    </row>
    <row r="203" spans="1:6" s="56" customFormat="1" ht="15">
      <c r="A203" s="87"/>
      <c r="B203" s="87"/>
      <c r="F203" s="123"/>
    </row>
    <row r="204" spans="1:6" s="56" customFormat="1" ht="15">
      <c r="A204" s="87"/>
      <c r="B204" s="87"/>
      <c r="F204" s="123"/>
    </row>
    <row r="205" spans="1:6" s="56" customFormat="1" ht="15">
      <c r="A205" s="87"/>
      <c r="B205" s="87"/>
      <c r="F205" s="123"/>
    </row>
    <row r="206" spans="1:6" s="56" customFormat="1" ht="15">
      <c r="A206" s="87"/>
      <c r="B206" s="87"/>
      <c r="F206" s="123"/>
    </row>
    <row r="207" spans="1:6" s="56" customFormat="1" ht="15">
      <c r="A207" s="87"/>
      <c r="B207" s="87"/>
      <c r="F207" s="123"/>
    </row>
    <row r="208" spans="1:6" s="56" customFormat="1" ht="15">
      <c r="A208" s="87"/>
      <c r="B208" s="87"/>
      <c r="F208" s="123"/>
    </row>
    <row r="209" spans="1:6" s="56" customFormat="1" ht="15">
      <c r="A209" s="87"/>
      <c r="B209" s="87"/>
      <c r="F209" s="123"/>
    </row>
    <row r="210" spans="1:6" s="56" customFormat="1" ht="15">
      <c r="A210" s="87"/>
      <c r="B210" s="87"/>
      <c r="F210" s="123"/>
    </row>
    <row r="211" spans="1:6" s="56" customFormat="1" ht="15">
      <c r="A211" s="87"/>
      <c r="B211" s="87"/>
      <c r="F211" s="123"/>
    </row>
    <row r="212" spans="1:6" s="56" customFormat="1" ht="15">
      <c r="A212" s="87"/>
      <c r="B212" s="87"/>
      <c r="F212" s="123"/>
    </row>
    <row r="213" spans="1:6" s="56" customFormat="1" ht="15">
      <c r="A213" s="87"/>
      <c r="B213" s="87"/>
      <c r="F213" s="123"/>
    </row>
    <row r="214" spans="1:6" s="56" customFormat="1" ht="15">
      <c r="A214" s="87"/>
      <c r="B214" s="87"/>
      <c r="F214" s="123"/>
    </row>
    <row r="215" spans="1:6" s="56" customFormat="1" ht="15">
      <c r="A215" s="87"/>
      <c r="B215" s="87"/>
      <c r="F215" s="123"/>
    </row>
    <row r="216" spans="1:6" s="56" customFormat="1" ht="15">
      <c r="A216" s="87"/>
      <c r="B216" s="87"/>
      <c r="F216" s="123"/>
    </row>
    <row r="217" spans="1:6" s="56" customFormat="1" ht="15">
      <c r="A217" s="87"/>
      <c r="B217" s="87"/>
      <c r="F217" s="123"/>
    </row>
    <row r="218" spans="1:6" s="56" customFormat="1" ht="15">
      <c r="A218" s="87"/>
      <c r="B218" s="87"/>
      <c r="F218" s="123"/>
    </row>
    <row r="219" spans="1:6" s="56" customFormat="1" ht="15">
      <c r="A219" s="87"/>
      <c r="B219" s="87"/>
      <c r="F219" s="123"/>
    </row>
    <row r="220" spans="1:6" s="56" customFormat="1" ht="15">
      <c r="A220" s="87"/>
      <c r="B220" s="87"/>
      <c r="F220" s="123"/>
    </row>
    <row r="221" spans="1:6" s="56" customFormat="1" ht="15">
      <c r="A221" s="87"/>
      <c r="B221" s="87"/>
      <c r="F221" s="123"/>
    </row>
    <row r="222" spans="1:6" s="56" customFormat="1" ht="15">
      <c r="A222" s="87"/>
      <c r="B222" s="87"/>
      <c r="F222" s="123"/>
    </row>
    <row r="223" spans="1:6" s="56" customFormat="1" ht="15">
      <c r="A223" s="87"/>
      <c r="B223" s="87"/>
      <c r="F223" s="123"/>
    </row>
    <row r="224" spans="1:6" s="56" customFormat="1" ht="15">
      <c r="A224" s="87"/>
      <c r="B224" s="87"/>
      <c r="F224" s="123"/>
    </row>
    <row r="225" spans="1:6" s="56" customFormat="1" ht="15">
      <c r="A225" s="87"/>
      <c r="B225" s="87"/>
      <c r="F225" s="123"/>
    </row>
    <row r="226" spans="1:6" s="56" customFormat="1" ht="15">
      <c r="A226" s="87"/>
      <c r="B226" s="87"/>
      <c r="F226" s="123"/>
    </row>
    <row r="227" spans="1:6" s="56" customFormat="1" ht="15">
      <c r="A227" s="87"/>
      <c r="B227" s="87"/>
      <c r="F227" s="123"/>
    </row>
    <row r="228" spans="1:6" s="56" customFormat="1" ht="0.75" customHeight="1">
      <c r="A228" s="87"/>
      <c r="B228" s="87"/>
      <c r="F228" s="123"/>
    </row>
    <row r="229" spans="1:6" s="56" customFormat="1" ht="15">
      <c r="A229" s="87"/>
      <c r="B229" s="87"/>
      <c r="F229" s="123"/>
    </row>
    <row r="230" spans="1:6" s="56" customFormat="1" ht="15">
      <c r="A230" s="87"/>
      <c r="B230" s="87"/>
      <c r="F230" s="123"/>
    </row>
    <row r="231" spans="1:6" s="56" customFormat="1" ht="15">
      <c r="A231" s="87"/>
      <c r="B231" s="87"/>
      <c r="F231" s="123"/>
    </row>
    <row r="232" spans="1:6" s="56" customFormat="1" ht="15">
      <c r="A232" s="87"/>
      <c r="B232" s="87"/>
      <c r="F232" s="123"/>
    </row>
    <row r="233" spans="1:6" s="56" customFormat="1" ht="15">
      <c r="A233" s="87"/>
      <c r="B233" s="87"/>
      <c r="F233" s="123"/>
    </row>
    <row r="234" spans="1:6" s="56" customFormat="1" ht="15">
      <c r="A234" s="87"/>
      <c r="B234" s="87"/>
      <c r="F234" s="123"/>
    </row>
    <row r="235" spans="1:6" s="56" customFormat="1" ht="15">
      <c r="A235" s="87"/>
      <c r="B235" s="87"/>
      <c r="F235" s="123"/>
    </row>
    <row r="236" spans="1:6" s="56" customFormat="1" ht="15">
      <c r="A236" s="87"/>
      <c r="B236" s="87"/>
      <c r="F236" s="123"/>
    </row>
    <row r="237" spans="1:6" s="56" customFormat="1" ht="15">
      <c r="A237" s="87"/>
      <c r="B237" s="87"/>
      <c r="F237" s="123"/>
    </row>
    <row r="238" spans="1:6" s="56" customFormat="1" ht="15">
      <c r="A238" s="87"/>
      <c r="B238" s="87"/>
      <c r="F238" s="123"/>
    </row>
    <row r="239" spans="1:6" s="56" customFormat="1" ht="15">
      <c r="A239" s="87"/>
      <c r="B239" s="87"/>
      <c r="F239" s="123"/>
    </row>
    <row r="240" spans="1:6" s="56" customFormat="1" ht="15">
      <c r="A240" s="87"/>
      <c r="B240" s="87"/>
      <c r="F240" s="123"/>
    </row>
    <row r="241" spans="1:6" s="56" customFormat="1" ht="15">
      <c r="A241" s="87"/>
      <c r="B241" s="87"/>
      <c r="F241" s="123"/>
    </row>
    <row r="242" spans="1:6" s="56" customFormat="1" ht="15">
      <c r="A242" s="87"/>
      <c r="B242" s="87"/>
      <c r="F242" s="123"/>
    </row>
    <row r="243" spans="1:6" s="56" customFormat="1" ht="15">
      <c r="A243" s="87"/>
      <c r="B243" s="87"/>
      <c r="F243" s="123"/>
    </row>
    <row r="244" spans="1:6" s="56" customFormat="1" ht="15">
      <c r="A244" s="87"/>
      <c r="B244" s="87"/>
      <c r="F244" s="123"/>
    </row>
    <row r="245" spans="1:6" s="56" customFormat="1" ht="15">
      <c r="A245" s="87"/>
      <c r="B245" s="87"/>
      <c r="F245" s="123"/>
    </row>
    <row r="246" spans="1:6" s="56" customFormat="1" ht="15">
      <c r="A246" s="87"/>
      <c r="B246" s="87"/>
      <c r="F246" s="123"/>
    </row>
    <row r="247" spans="1:6" s="56" customFormat="1" ht="15">
      <c r="A247" s="87"/>
      <c r="B247" s="87"/>
      <c r="F247" s="123"/>
    </row>
    <row r="248" spans="1:6" s="56" customFormat="1" ht="15">
      <c r="A248" s="87"/>
      <c r="B248" s="87"/>
      <c r="F248" s="123"/>
    </row>
    <row r="249" spans="1:6" s="56" customFormat="1" ht="15">
      <c r="A249" s="87"/>
      <c r="B249" s="87"/>
      <c r="F249" s="123"/>
    </row>
    <row r="250" spans="1:6" s="56" customFormat="1" ht="15">
      <c r="A250" s="87"/>
      <c r="B250" s="87"/>
      <c r="F250" s="123"/>
    </row>
    <row r="251" spans="1:6" s="56" customFormat="1" ht="15">
      <c r="A251" s="87"/>
      <c r="B251" s="87"/>
      <c r="F251" s="123"/>
    </row>
    <row r="252" spans="1:6" s="56" customFormat="1" ht="15">
      <c r="A252" s="87"/>
      <c r="B252" s="87"/>
      <c r="F252" s="123"/>
    </row>
    <row r="253" spans="1:6" s="56" customFormat="1" ht="15">
      <c r="A253" s="87"/>
      <c r="B253" s="87"/>
      <c r="F253" s="123"/>
    </row>
    <row r="254" spans="1:6" s="56" customFormat="1" ht="15">
      <c r="A254" s="87"/>
      <c r="B254" s="87"/>
      <c r="F254" s="123"/>
    </row>
    <row r="255" spans="1:6" s="56" customFormat="1" ht="15">
      <c r="A255" s="87"/>
      <c r="B255" s="87"/>
      <c r="F255" s="123"/>
    </row>
    <row r="256" spans="1:6" s="56" customFormat="1" ht="15">
      <c r="A256" s="87"/>
      <c r="B256" s="87"/>
      <c r="F256" s="123"/>
    </row>
    <row r="257" spans="1:6" s="56" customFormat="1" ht="15">
      <c r="A257" s="87"/>
      <c r="B257" s="87"/>
      <c r="F257" s="123"/>
    </row>
    <row r="258" spans="1:6" s="56" customFormat="1" ht="15">
      <c r="A258" s="87"/>
      <c r="B258" s="87"/>
      <c r="F258" s="123"/>
    </row>
    <row r="259" spans="1:6" s="56" customFormat="1" ht="15">
      <c r="A259" s="87"/>
      <c r="B259" s="87"/>
      <c r="F259" s="123"/>
    </row>
    <row r="260" spans="1:6" s="56" customFormat="1" ht="15">
      <c r="A260" s="87"/>
      <c r="B260" s="87"/>
      <c r="F260" s="123"/>
    </row>
    <row r="261" spans="1:6" s="56" customFormat="1" ht="15">
      <c r="A261" s="87"/>
      <c r="B261" s="87"/>
      <c r="F261" s="123"/>
    </row>
    <row r="262" spans="1:6" s="56" customFormat="1" ht="15">
      <c r="A262" s="87"/>
      <c r="B262" s="87"/>
      <c r="F262" s="123"/>
    </row>
    <row r="263" spans="1:6" s="56" customFormat="1" ht="15">
      <c r="A263" s="87"/>
      <c r="B263" s="87"/>
      <c r="F263" s="123"/>
    </row>
    <row r="264" spans="1:6" s="56" customFormat="1" ht="15">
      <c r="A264" s="87"/>
      <c r="B264" s="87"/>
      <c r="F264" s="123"/>
    </row>
    <row r="265" spans="1:6" s="56" customFormat="1" ht="15">
      <c r="A265" s="87"/>
      <c r="B265" s="87"/>
      <c r="F265" s="123"/>
    </row>
    <row r="266" s="56" customFormat="1" ht="15">
      <c r="F266" s="123"/>
    </row>
    <row r="267" s="56" customFormat="1" ht="15">
      <c r="F267" s="123"/>
    </row>
    <row r="268" s="56" customFormat="1" ht="15">
      <c r="F268" s="123"/>
    </row>
    <row r="269" s="56" customFormat="1" ht="15">
      <c r="F269" s="123"/>
    </row>
    <row r="270" s="56" customFormat="1" ht="15">
      <c r="F270" s="123"/>
    </row>
    <row r="271" s="56" customFormat="1" ht="15">
      <c r="F271" s="123"/>
    </row>
    <row r="272" s="56" customFormat="1" ht="15">
      <c r="F272" s="123"/>
    </row>
    <row r="273" s="56" customFormat="1" ht="15">
      <c r="F273" s="123"/>
    </row>
    <row r="274" s="56" customFormat="1" ht="15">
      <c r="F274" s="123"/>
    </row>
    <row r="275" s="56" customFormat="1" ht="15">
      <c r="F275" s="123"/>
    </row>
    <row r="276" s="56" customFormat="1" ht="15">
      <c r="F276" s="123"/>
    </row>
    <row r="277" s="56" customFormat="1" ht="15">
      <c r="F277" s="123"/>
    </row>
    <row r="278" s="56" customFormat="1" ht="15">
      <c r="F278" s="123"/>
    </row>
    <row r="279" s="56" customFormat="1" ht="15">
      <c r="F279" s="123"/>
    </row>
    <row r="280" s="56" customFormat="1" ht="15">
      <c r="F280" s="123"/>
    </row>
    <row r="281" s="56" customFormat="1" ht="15">
      <c r="F281" s="123"/>
    </row>
    <row r="282" s="56" customFormat="1" ht="15">
      <c r="F282" s="123"/>
    </row>
    <row r="283" s="56" customFormat="1" ht="15">
      <c r="F283" s="123"/>
    </row>
    <row r="284" s="56" customFormat="1" ht="15">
      <c r="F284" s="123"/>
    </row>
    <row r="285" s="56" customFormat="1" ht="15">
      <c r="F285" s="123"/>
    </row>
    <row r="286" s="56" customFormat="1" ht="15">
      <c r="F286" s="123"/>
    </row>
    <row r="287" s="56" customFormat="1" ht="15">
      <c r="F287" s="123"/>
    </row>
    <row r="288" s="56" customFormat="1" ht="15">
      <c r="F288" s="123"/>
    </row>
    <row r="289" s="56" customFormat="1" ht="15">
      <c r="F289" s="123"/>
    </row>
    <row r="290" s="56" customFormat="1" ht="15">
      <c r="F290" s="123"/>
    </row>
    <row r="291" s="56" customFormat="1" ht="15">
      <c r="F291" s="123"/>
    </row>
    <row r="292" s="56" customFormat="1" ht="15">
      <c r="F292" s="123"/>
    </row>
    <row r="293" s="56" customFormat="1" ht="15">
      <c r="F293" s="123"/>
    </row>
    <row r="294" s="56" customFormat="1" ht="15">
      <c r="F294" s="123"/>
    </row>
    <row r="295" s="56" customFormat="1" ht="15">
      <c r="F295" s="123"/>
    </row>
    <row r="296" s="56" customFormat="1" ht="15">
      <c r="F296" s="123"/>
    </row>
    <row r="297" s="56" customFormat="1" ht="15">
      <c r="F297" s="123"/>
    </row>
    <row r="298" s="56" customFormat="1" ht="15">
      <c r="F298" s="123"/>
    </row>
    <row r="299" s="56" customFormat="1" ht="15">
      <c r="F299" s="123"/>
    </row>
    <row r="300" s="56" customFormat="1" ht="15">
      <c r="F300" s="123"/>
    </row>
    <row r="301" s="56" customFormat="1" ht="15">
      <c r="F301" s="123"/>
    </row>
    <row r="302" s="56" customFormat="1" ht="15">
      <c r="F302" s="123"/>
    </row>
    <row r="303" s="56" customFormat="1" ht="15">
      <c r="F303" s="123"/>
    </row>
    <row r="304" s="56" customFormat="1" ht="15">
      <c r="F304" s="123"/>
    </row>
    <row r="305" s="56" customFormat="1" ht="15">
      <c r="F305" s="123"/>
    </row>
    <row r="306" s="56" customFormat="1" ht="15">
      <c r="F306" s="123"/>
    </row>
    <row r="307" s="56" customFormat="1" ht="15">
      <c r="F307" s="123"/>
    </row>
    <row r="308" s="56" customFormat="1" ht="15">
      <c r="F308" s="123"/>
    </row>
    <row r="309" s="56" customFormat="1" ht="15">
      <c r="F309" s="123"/>
    </row>
    <row r="310" s="56" customFormat="1" ht="15">
      <c r="F310" s="123"/>
    </row>
    <row r="311" s="56" customFormat="1" ht="15">
      <c r="F311" s="123"/>
    </row>
    <row r="312" s="56" customFormat="1" ht="15">
      <c r="F312" s="123"/>
    </row>
    <row r="313" s="56" customFormat="1" ht="15">
      <c r="F313" s="123"/>
    </row>
    <row r="314" s="56" customFormat="1" ht="15">
      <c r="F314" s="123"/>
    </row>
    <row r="315" s="56" customFormat="1" ht="15">
      <c r="F315" s="123"/>
    </row>
    <row r="316" s="56" customFormat="1" ht="15">
      <c r="F316" s="123"/>
    </row>
    <row r="317" s="56" customFormat="1" ht="15">
      <c r="F317" s="123"/>
    </row>
    <row r="318" s="56" customFormat="1" ht="15">
      <c r="F318" s="123"/>
    </row>
    <row r="319" s="56" customFormat="1" ht="15">
      <c r="F319" s="123"/>
    </row>
    <row r="320" s="56" customFormat="1" ht="15">
      <c r="F320" s="123"/>
    </row>
    <row r="321" s="56" customFormat="1" ht="15">
      <c r="F321" s="123"/>
    </row>
    <row r="322" s="56" customFormat="1" ht="15">
      <c r="F322" s="123"/>
    </row>
    <row r="323" s="56" customFormat="1" ht="15">
      <c r="F323" s="123"/>
    </row>
    <row r="324" s="56" customFormat="1" ht="15">
      <c r="F324" s="123"/>
    </row>
    <row r="325" s="56" customFormat="1" ht="15">
      <c r="F325" s="123"/>
    </row>
    <row r="326" s="56" customFormat="1" ht="15">
      <c r="F326" s="123"/>
    </row>
    <row r="327" s="56" customFormat="1" ht="15">
      <c r="F327" s="123"/>
    </row>
    <row r="328" s="56" customFormat="1" ht="15">
      <c r="F328" s="123"/>
    </row>
    <row r="329" s="56" customFormat="1" ht="15">
      <c r="F329" s="123"/>
    </row>
    <row r="330" s="56" customFormat="1" ht="15">
      <c r="F330" s="123"/>
    </row>
    <row r="331" s="56" customFormat="1" ht="15">
      <c r="F331" s="123"/>
    </row>
    <row r="332" s="56" customFormat="1" ht="15">
      <c r="F332" s="123"/>
    </row>
    <row r="333" s="56" customFormat="1" ht="15">
      <c r="F333" s="123"/>
    </row>
    <row r="334" s="56" customFormat="1" ht="15">
      <c r="F334" s="123"/>
    </row>
    <row r="335" s="56" customFormat="1" ht="15">
      <c r="F335" s="123"/>
    </row>
    <row r="336" s="56" customFormat="1" ht="15">
      <c r="F336" s="123"/>
    </row>
    <row r="337" s="56" customFormat="1" ht="15">
      <c r="F337" s="123"/>
    </row>
    <row r="338" s="56" customFormat="1" ht="15">
      <c r="F338" s="123"/>
    </row>
    <row r="339" s="56" customFormat="1" ht="15">
      <c r="F339" s="123"/>
    </row>
    <row r="340" s="56" customFormat="1" ht="15">
      <c r="F340" s="123"/>
    </row>
    <row r="341" s="56" customFormat="1" ht="15">
      <c r="F341" s="123"/>
    </row>
    <row r="342" s="56" customFormat="1" ht="15">
      <c r="F342" s="123"/>
    </row>
    <row r="343" s="56" customFormat="1" ht="15">
      <c r="F343" s="123"/>
    </row>
    <row r="344" s="56" customFormat="1" ht="15">
      <c r="F344" s="123"/>
    </row>
    <row r="345" s="56" customFormat="1" ht="15">
      <c r="F345" s="123"/>
    </row>
    <row r="346" s="56" customFormat="1" ht="15">
      <c r="F346" s="123"/>
    </row>
    <row r="347" s="56" customFormat="1" ht="15">
      <c r="F347" s="123"/>
    </row>
    <row r="348" s="56" customFormat="1" ht="15">
      <c r="F348" s="123"/>
    </row>
    <row r="349" s="56" customFormat="1" ht="15">
      <c r="F349" s="123"/>
    </row>
    <row r="350" s="56" customFormat="1" ht="15">
      <c r="F350" s="123"/>
    </row>
    <row r="351" s="56" customFormat="1" ht="15">
      <c r="F351" s="123"/>
    </row>
    <row r="352" s="56" customFormat="1" ht="15">
      <c r="F352" s="123"/>
    </row>
    <row r="353" s="56" customFormat="1" ht="15">
      <c r="F353" s="123"/>
    </row>
    <row r="354" s="56" customFormat="1" ht="15">
      <c r="F354" s="123"/>
    </row>
    <row r="355" s="56" customFormat="1" ht="15">
      <c r="F355" s="123"/>
    </row>
    <row r="356" s="56" customFormat="1" ht="15">
      <c r="F356" s="123"/>
    </row>
    <row r="357" s="56" customFormat="1" ht="15">
      <c r="F357" s="123"/>
    </row>
    <row r="358" s="56" customFormat="1" ht="15">
      <c r="F358" s="123"/>
    </row>
    <row r="359" s="56" customFormat="1" ht="15">
      <c r="F359" s="123"/>
    </row>
    <row r="360" s="56" customFormat="1" ht="15">
      <c r="F360" s="123"/>
    </row>
    <row r="361" s="56" customFormat="1" ht="15">
      <c r="F361" s="123"/>
    </row>
    <row r="362" s="56" customFormat="1" ht="15">
      <c r="F362" s="123"/>
    </row>
    <row r="363" s="56" customFormat="1" ht="15">
      <c r="F363" s="123"/>
    </row>
    <row r="364" s="56" customFormat="1" ht="15">
      <c r="F364" s="123"/>
    </row>
    <row r="365" s="56" customFormat="1" ht="15">
      <c r="F365" s="123"/>
    </row>
    <row r="366" s="56" customFormat="1" ht="15">
      <c r="F366" s="123"/>
    </row>
    <row r="367" s="56" customFormat="1" ht="15">
      <c r="F367" s="123"/>
    </row>
    <row r="368" s="56" customFormat="1" ht="15">
      <c r="F368" s="123"/>
    </row>
    <row r="369" s="56" customFormat="1" ht="15">
      <c r="F369" s="123"/>
    </row>
    <row r="370" s="56" customFormat="1" ht="15">
      <c r="F370" s="123"/>
    </row>
    <row r="371" s="56" customFormat="1" ht="15">
      <c r="F371" s="123"/>
    </row>
    <row r="372" s="56" customFormat="1" ht="15">
      <c r="F372" s="123"/>
    </row>
    <row r="373" s="56" customFormat="1" ht="15">
      <c r="F373" s="123"/>
    </row>
    <row r="374" s="56" customFormat="1" ht="15">
      <c r="F374" s="123"/>
    </row>
    <row r="375" s="56" customFormat="1" ht="15">
      <c r="F375" s="123"/>
    </row>
    <row r="376" s="56" customFormat="1" ht="15">
      <c r="F376" s="123"/>
    </row>
    <row r="377" s="56" customFormat="1" ht="15">
      <c r="F377" s="123"/>
    </row>
    <row r="378" s="56" customFormat="1" ht="15">
      <c r="F378" s="123"/>
    </row>
    <row r="379" s="56" customFormat="1" ht="15">
      <c r="F379" s="123"/>
    </row>
    <row r="380" s="56" customFormat="1" ht="15">
      <c r="F380" s="123"/>
    </row>
    <row r="381" s="56" customFormat="1" ht="15">
      <c r="F381" s="123"/>
    </row>
    <row r="382" s="56" customFormat="1" ht="15">
      <c r="F382" s="123"/>
    </row>
    <row r="383" s="56" customFormat="1" ht="15">
      <c r="F383" s="123"/>
    </row>
    <row r="384" s="56" customFormat="1" ht="15">
      <c r="F384" s="123"/>
    </row>
    <row r="385" s="56" customFormat="1" ht="15">
      <c r="F385" s="123"/>
    </row>
    <row r="386" s="56" customFormat="1" ht="15">
      <c r="F386" s="123"/>
    </row>
    <row r="387" s="56" customFormat="1" ht="15">
      <c r="F387" s="123"/>
    </row>
    <row r="388" s="56" customFormat="1" ht="15">
      <c r="F388" s="123"/>
    </row>
    <row r="389" s="56" customFormat="1" ht="15">
      <c r="F389" s="123"/>
    </row>
    <row r="390" s="56" customFormat="1" ht="15">
      <c r="F390" s="123"/>
    </row>
  </sheetData>
  <sheetProtection/>
  <mergeCells count="9">
    <mergeCell ref="B149:D149"/>
    <mergeCell ref="B151:D151"/>
    <mergeCell ref="A1:L1"/>
    <mergeCell ref="A2:L2"/>
    <mergeCell ref="A4:A5"/>
    <mergeCell ref="B4:B5"/>
    <mergeCell ref="C4:F4"/>
    <mergeCell ref="G4:I4"/>
    <mergeCell ref="J4:L4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65" sqref="Q65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5.2539062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4" bestFit="1" customWidth="1"/>
    <col min="9" max="9" width="11.625" style="56" customWidth="1"/>
    <col min="10" max="10" width="10.75390625" style="52" customWidth="1"/>
    <col min="11" max="11" width="12.625" style="52" customWidth="1"/>
    <col min="12" max="12" width="9.875" style="52" bestFit="1" customWidth="1"/>
    <col min="13" max="13" width="11.00390625" style="52" customWidth="1"/>
    <col min="14" max="14" width="11.625" style="52" customWidth="1"/>
    <col min="15" max="16384" width="9.125" style="52" customWidth="1"/>
  </cols>
  <sheetData>
    <row r="1" spans="1:14" ht="18" customHeight="1">
      <c r="A1" s="390" t="s">
        <v>140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2.75" customHeight="1">
      <c r="A2" s="391" t="str">
        <f>зерноск!A2</f>
        <v>по состоянию на 16 ноября 2017 года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ht="3" customHeight="1">
      <c r="A3" s="49"/>
      <c r="B3" s="49"/>
      <c r="C3" s="49"/>
      <c r="D3" s="49"/>
      <c r="E3" s="50"/>
      <c r="F3" s="50"/>
      <c r="G3" s="50"/>
      <c r="H3" s="120"/>
      <c r="I3" s="50"/>
      <c r="J3" s="50"/>
      <c r="K3" s="50"/>
      <c r="L3" s="51"/>
      <c r="M3" s="51"/>
      <c r="N3" s="51"/>
    </row>
    <row r="4" spans="1:14" s="56" customFormat="1" ht="18.75" customHeight="1">
      <c r="A4" s="374" t="s">
        <v>1</v>
      </c>
      <c r="B4" s="386" t="s">
        <v>136</v>
      </c>
      <c r="C4" s="382" t="s">
        <v>144</v>
      </c>
      <c r="D4" s="398" t="s">
        <v>145</v>
      </c>
      <c r="E4" s="374" t="s">
        <v>96</v>
      </c>
      <c r="F4" s="374"/>
      <c r="G4" s="375"/>
      <c r="H4" s="375"/>
      <c r="I4" s="378" t="s">
        <v>60</v>
      </c>
      <c r="J4" s="375"/>
      <c r="K4" s="379"/>
      <c r="L4" s="394" t="s">
        <v>0</v>
      </c>
      <c r="M4" s="395"/>
      <c r="N4" s="396"/>
    </row>
    <row r="5" spans="1:14" s="56" customFormat="1" ht="38.25" customHeight="1">
      <c r="A5" s="377"/>
      <c r="B5" s="386"/>
      <c r="C5" s="383"/>
      <c r="D5" s="399"/>
      <c r="E5" s="365" t="s">
        <v>104</v>
      </c>
      <c r="F5" s="365" t="s">
        <v>109</v>
      </c>
      <c r="G5" s="365" t="s">
        <v>105</v>
      </c>
      <c r="H5" s="365" t="s">
        <v>103</v>
      </c>
      <c r="I5" s="367" t="s">
        <v>104</v>
      </c>
      <c r="J5" s="365" t="s">
        <v>105</v>
      </c>
      <c r="K5" s="368" t="s">
        <v>103</v>
      </c>
      <c r="L5" s="365" t="s">
        <v>104</v>
      </c>
      <c r="M5" s="365" t="s">
        <v>105</v>
      </c>
      <c r="N5" s="365" t="s">
        <v>103</v>
      </c>
    </row>
    <row r="6" spans="1:14" s="45" customFormat="1" ht="15.75">
      <c r="A6" s="161" t="s">
        <v>2</v>
      </c>
      <c r="B6" s="316">
        <v>7896.923</v>
      </c>
      <c r="C6" s="21">
        <f>C7+C26+C37+C46+C54+C69+C76+C93</f>
        <v>43.774</v>
      </c>
      <c r="D6" s="353">
        <f>B6-C6</f>
        <v>7853.148999999999</v>
      </c>
      <c r="E6" s="171">
        <f>E7+E26+E37+E46+E54+E69+E76+E93</f>
        <v>5709.8964000000005</v>
      </c>
      <c r="F6" s="298">
        <f>E6/D6*100</f>
        <v>72.70836705123004</v>
      </c>
      <c r="G6" s="62">
        <v>6846.081999999999</v>
      </c>
      <c r="H6" s="63">
        <f aca="true" t="shared" si="0" ref="H6:H71">E6-G6</f>
        <v>-1136.1855999999989</v>
      </c>
      <c r="I6" s="164">
        <f>I7+I26+I37+I46+I54+I69+I76+I93</f>
        <v>8775.1972</v>
      </c>
      <c r="J6" s="62">
        <v>10835.760000000002</v>
      </c>
      <c r="K6" s="210">
        <f>I6-J6</f>
        <v>-2060.5628000000015</v>
      </c>
      <c r="L6" s="176">
        <f>IF(E6&gt;0,I6/E6*10,"")</f>
        <v>15.368400029114364</v>
      </c>
      <c r="M6" s="298">
        <f>IF(G6&gt;0,J6/G6*10,"")</f>
        <v>15.827680708469462</v>
      </c>
      <c r="N6" s="63">
        <f>L6-M6</f>
        <v>-0.4592806793550981</v>
      </c>
    </row>
    <row r="7" spans="1:14" s="44" customFormat="1" ht="15.75">
      <c r="A7" s="162" t="s">
        <v>3</v>
      </c>
      <c r="B7" s="165">
        <v>1421.771</v>
      </c>
      <c r="C7" s="22">
        <f>SUM(C8:C24)</f>
        <v>3.2409999999999997</v>
      </c>
      <c r="D7" s="313">
        <f aca="true" t="shared" si="1" ref="D7:D70">B7-C7</f>
        <v>1418.53</v>
      </c>
      <c r="E7" s="172">
        <f>SUM(E8:E24)</f>
        <v>1173.7160000000001</v>
      </c>
      <c r="F7" s="39">
        <f aca="true" t="shared" si="2" ref="F7:F70">E7/D7*100</f>
        <v>82.74171149006366</v>
      </c>
      <c r="G7" s="65">
        <v>1174.2330000000002</v>
      </c>
      <c r="H7" s="67">
        <f t="shared" si="0"/>
        <v>-0.5170000000000528</v>
      </c>
      <c r="I7" s="165">
        <f>SUM(I8:I24)</f>
        <v>2353.876</v>
      </c>
      <c r="J7" s="65">
        <v>2701.6000000000004</v>
      </c>
      <c r="K7" s="109">
        <f aca="true" t="shared" si="3" ref="K7:K48">I7-J7</f>
        <v>-347.72400000000016</v>
      </c>
      <c r="L7" s="42">
        <f>IF(E7&gt;0,I7/E7*10,"")</f>
        <v>20.054902548827826</v>
      </c>
      <c r="M7" s="39">
        <f>IF(G7&gt;0,J7/G7*10,"")</f>
        <v>23.00735884615745</v>
      </c>
      <c r="N7" s="100">
        <f>L7-M7</f>
        <v>-2.9524562973296256</v>
      </c>
    </row>
    <row r="8" spans="1:14" s="366" customFormat="1" ht="15">
      <c r="A8" s="75" t="s">
        <v>4</v>
      </c>
      <c r="B8" s="166">
        <v>137.719</v>
      </c>
      <c r="C8" s="23">
        <v>0.07</v>
      </c>
      <c r="D8" s="314">
        <f t="shared" si="1"/>
        <v>137.649</v>
      </c>
      <c r="E8" s="94">
        <v>129.2</v>
      </c>
      <c r="F8" s="73">
        <f t="shared" si="2"/>
        <v>93.86192416944546</v>
      </c>
      <c r="G8" s="66">
        <v>128.6</v>
      </c>
      <c r="H8" s="95">
        <f t="shared" si="0"/>
        <v>0.5999999999999943</v>
      </c>
      <c r="I8" s="166">
        <v>292.5</v>
      </c>
      <c r="J8" s="66">
        <v>363.4</v>
      </c>
      <c r="K8" s="211">
        <f t="shared" si="3"/>
        <v>-70.89999999999998</v>
      </c>
      <c r="L8" s="72">
        <f aca="true" t="shared" si="4" ref="L8:L70">IF(E8&gt;0,I8/E8*10,"")</f>
        <v>22.63931888544892</v>
      </c>
      <c r="M8" s="73">
        <f aca="true" t="shared" si="5" ref="M8:M70">IF(G8&gt;0,J8/G8*10,"")</f>
        <v>28.258164852255053</v>
      </c>
      <c r="N8" s="95">
        <f>L8-M8</f>
        <v>-5.618845966806134</v>
      </c>
    </row>
    <row r="9" spans="1:14" s="366" customFormat="1" ht="15">
      <c r="A9" s="75" t="s">
        <v>5</v>
      </c>
      <c r="B9" s="166">
        <v>3.545</v>
      </c>
      <c r="C9" s="23"/>
      <c r="D9" s="314">
        <f t="shared" si="1"/>
        <v>3.545</v>
      </c>
      <c r="E9" s="94">
        <v>2.676</v>
      </c>
      <c r="F9" s="73">
        <f t="shared" si="2"/>
        <v>75.48660084626235</v>
      </c>
      <c r="G9" s="66">
        <v>2.233</v>
      </c>
      <c r="H9" s="101">
        <f t="shared" si="0"/>
        <v>0.44300000000000006</v>
      </c>
      <c r="I9" s="167">
        <v>9.806</v>
      </c>
      <c r="J9" s="73">
        <v>6.6</v>
      </c>
      <c r="K9" s="110">
        <f t="shared" si="3"/>
        <v>3.2059999999999995</v>
      </c>
      <c r="L9" s="72">
        <f t="shared" si="4"/>
        <v>36.64424514200298</v>
      </c>
      <c r="M9" s="73">
        <f t="shared" si="5"/>
        <v>29.556650246305413</v>
      </c>
      <c r="N9" s="101">
        <f aca="true" t="shared" si="6" ref="N9:N14">L9-M9</f>
        <v>7.087594895697567</v>
      </c>
    </row>
    <row r="10" spans="1:14" s="366" customFormat="1" ht="15" hidden="1">
      <c r="A10" s="75" t="s">
        <v>6</v>
      </c>
      <c r="B10" s="166"/>
      <c r="C10" s="23"/>
      <c r="D10" s="314">
        <f t="shared" si="1"/>
        <v>0</v>
      </c>
      <c r="E10" s="94"/>
      <c r="F10" s="73" t="e">
        <f t="shared" si="2"/>
        <v>#DIV/0!</v>
      </c>
      <c r="G10" s="66"/>
      <c r="H10" s="101">
        <f t="shared" si="0"/>
        <v>0</v>
      </c>
      <c r="I10" s="167"/>
      <c r="J10" s="73"/>
      <c r="K10" s="110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366" customFormat="1" ht="15">
      <c r="A11" s="75" t="s">
        <v>7</v>
      </c>
      <c r="B11" s="166">
        <v>428.857</v>
      </c>
      <c r="C11" s="23"/>
      <c r="D11" s="314">
        <f t="shared" si="1"/>
        <v>428.857</v>
      </c>
      <c r="E11" s="94">
        <v>391.4</v>
      </c>
      <c r="F11" s="73">
        <f t="shared" si="2"/>
        <v>91.26585318649339</v>
      </c>
      <c r="G11" s="66">
        <v>371.2</v>
      </c>
      <c r="H11" s="101">
        <f t="shared" si="0"/>
        <v>20.19999999999999</v>
      </c>
      <c r="I11" s="167">
        <v>778</v>
      </c>
      <c r="J11" s="73">
        <v>910.3</v>
      </c>
      <c r="K11" s="110">
        <f t="shared" si="3"/>
        <v>-132.29999999999995</v>
      </c>
      <c r="L11" s="72">
        <f t="shared" si="4"/>
        <v>19.8773633111906</v>
      </c>
      <c r="M11" s="73">
        <f t="shared" si="5"/>
        <v>24.523168103448274</v>
      </c>
      <c r="N11" s="101">
        <f t="shared" si="6"/>
        <v>-4.645804792257675</v>
      </c>
    </row>
    <row r="12" spans="1:14" s="366" customFormat="1" ht="15" hidden="1">
      <c r="A12" s="75" t="s">
        <v>8</v>
      </c>
      <c r="B12" s="166"/>
      <c r="C12" s="23"/>
      <c r="D12" s="314">
        <f t="shared" si="1"/>
        <v>0</v>
      </c>
      <c r="E12" s="94"/>
      <c r="F12" s="73" t="e">
        <f t="shared" si="2"/>
        <v>#DIV/0!</v>
      </c>
      <c r="G12" s="66"/>
      <c r="H12" s="101">
        <f t="shared" si="0"/>
        <v>0</v>
      </c>
      <c r="I12" s="167"/>
      <c r="J12" s="73"/>
      <c r="K12" s="110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4" s="366" customFormat="1" ht="15" hidden="1">
      <c r="A13" s="75" t="s">
        <v>9</v>
      </c>
      <c r="B13" s="166">
        <v>0.395</v>
      </c>
      <c r="C13" s="23"/>
      <c r="D13" s="314">
        <f t="shared" si="1"/>
        <v>0.395</v>
      </c>
      <c r="E13" s="94"/>
      <c r="F13" s="73">
        <f t="shared" si="2"/>
        <v>0</v>
      </c>
      <c r="G13" s="66"/>
      <c r="H13" s="101">
        <f t="shared" si="0"/>
        <v>0</v>
      </c>
      <c r="I13" s="167"/>
      <c r="J13" s="73"/>
      <c r="K13" s="110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</row>
    <row r="14" spans="1:14" s="366" customFormat="1" ht="15" hidden="1">
      <c r="A14" s="75" t="s">
        <v>10</v>
      </c>
      <c r="B14" s="166"/>
      <c r="C14" s="23"/>
      <c r="D14" s="314">
        <f t="shared" si="1"/>
        <v>0</v>
      </c>
      <c r="E14" s="94"/>
      <c r="F14" s="73" t="e">
        <f t="shared" si="2"/>
        <v>#DIV/0!</v>
      </c>
      <c r="G14" s="66"/>
      <c r="H14" s="101">
        <f t="shared" si="0"/>
        <v>0</v>
      </c>
      <c r="I14" s="167"/>
      <c r="J14" s="73"/>
      <c r="K14" s="110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366" customFormat="1" ht="15">
      <c r="A15" s="75" t="s">
        <v>11</v>
      </c>
      <c r="B15" s="166">
        <v>150.035</v>
      </c>
      <c r="C15" s="23"/>
      <c r="D15" s="314">
        <f t="shared" si="1"/>
        <v>150.035</v>
      </c>
      <c r="E15" s="94">
        <v>146.3</v>
      </c>
      <c r="F15" s="73">
        <f>E15/D15*100</f>
        <v>97.51058086446497</v>
      </c>
      <c r="G15" s="66">
        <v>137.8</v>
      </c>
      <c r="H15" s="101">
        <f t="shared" si="0"/>
        <v>8.5</v>
      </c>
      <c r="I15" s="167">
        <v>314</v>
      </c>
      <c r="J15" s="73">
        <v>319.7</v>
      </c>
      <c r="K15" s="110">
        <f t="shared" si="3"/>
        <v>-5.699999999999989</v>
      </c>
      <c r="L15" s="72">
        <f t="shared" si="4"/>
        <v>21.46274777853725</v>
      </c>
      <c r="M15" s="73">
        <f t="shared" si="5"/>
        <v>23.200290275761972</v>
      </c>
      <c r="N15" s="101">
        <f>L15-M15</f>
        <v>-1.737542497224723</v>
      </c>
    </row>
    <row r="16" spans="1:14" s="366" customFormat="1" ht="17.25" customHeight="1">
      <c r="A16" s="75" t="s">
        <v>12</v>
      </c>
      <c r="B16" s="166">
        <v>184.758</v>
      </c>
      <c r="C16" s="23"/>
      <c r="D16" s="314">
        <f t="shared" si="1"/>
        <v>184.758</v>
      </c>
      <c r="E16" s="94">
        <v>149.5</v>
      </c>
      <c r="F16" s="73">
        <f t="shared" si="2"/>
        <v>80.91665854793838</v>
      </c>
      <c r="G16" s="66">
        <v>145.8</v>
      </c>
      <c r="H16" s="101">
        <f t="shared" si="0"/>
        <v>3.6999999999999886</v>
      </c>
      <c r="I16" s="167">
        <v>299.7</v>
      </c>
      <c r="J16" s="73">
        <v>321.4</v>
      </c>
      <c r="K16" s="110">
        <f t="shared" si="3"/>
        <v>-21.69999999999999</v>
      </c>
      <c r="L16" s="72">
        <f t="shared" si="4"/>
        <v>20.046822742474916</v>
      </c>
      <c r="M16" s="73">
        <f t="shared" si="5"/>
        <v>22.04389574759945</v>
      </c>
      <c r="N16" s="101">
        <f aca="true" t="shared" si="7" ref="N16:N32">L16-M16</f>
        <v>-1.997073005124534</v>
      </c>
    </row>
    <row r="17" spans="1:14" s="366" customFormat="1" ht="15" hidden="1">
      <c r="A17" s="75" t="s">
        <v>92</v>
      </c>
      <c r="B17" s="166">
        <v>0.044</v>
      </c>
      <c r="C17" s="23"/>
      <c r="D17" s="314">
        <f t="shared" si="1"/>
        <v>0.044</v>
      </c>
      <c r="E17" s="94"/>
      <c r="F17" s="73">
        <f t="shared" si="2"/>
        <v>0</v>
      </c>
      <c r="G17" s="66"/>
      <c r="H17" s="101">
        <f t="shared" si="0"/>
        <v>0</v>
      </c>
      <c r="I17" s="167"/>
      <c r="J17" s="73"/>
      <c r="K17" s="110">
        <f t="shared" si="3"/>
        <v>0</v>
      </c>
      <c r="L17" s="72">
        <f t="shared" si="4"/>
      </c>
      <c r="M17" s="73">
        <f t="shared" si="5"/>
      </c>
      <c r="N17" s="101" t="e">
        <f t="shared" si="7"/>
        <v>#VALUE!</v>
      </c>
    </row>
    <row r="18" spans="1:14" s="366" customFormat="1" ht="15">
      <c r="A18" s="75" t="s">
        <v>13</v>
      </c>
      <c r="B18" s="166">
        <v>74.8</v>
      </c>
      <c r="C18" s="23">
        <v>0.811</v>
      </c>
      <c r="D18" s="314">
        <f t="shared" si="1"/>
        <v>73.98899999999999</v>
      </c>
      <c r="E18" s="94">
        <v>38.35</v>
      </c>
      <c r="F18" s="73">
        <f t="shared" si="2"/>
        <v>51.8320290854046</v>
      </c>
      <c r="G18" s="66">
        <v>45.4</v>
      </c>
      <c r="H18" s="101">
        <f t="shared" si="0"/>
        <v>-7.049999999999997</v>
      </c>
      <c r="I18" s="167">
        <v>90.11</v>
      </c>
      <c r="J18" s="73">
        <v>112</v>
      </c>
      <c r="K18" s="110">
        <f t="shared" si="3"/>
        <v>-21.89</v>
      </c>
      <c r="L18" s="72">
        <f t="shared" si="4"/>
        <v>23.496740547588004</v>
      </c>
      <c r="M18" s="73">
        <f t="shared" si="5"/>
        <v>24.669603524229075</v>
      </c>
      <c r="N18" s="101">
        <f t="shared" si="7"/>
        <v>-1.1728629766410705</v>
      </c>
    </row>
    <row r="19" spans="1:14" s="366" customFormat="1" ht="15">
      <c r="A19" s="75" t="s">
        <v>14</v>
      </c>
      <c r="B19" s="166">
        <v>47.963</v>
      </c>
      <c r="C19" s="23"/>
      <c r="D19" s="314">
        <f t="shared" si="1"/>
        <v>47.963</v>
      </c>
      <c r="E19" s="94">
        <v>27.2</v>
      </c>
      <c r="F19" s="73">
        <f t="shared" si="2"/>
        <v>56.71038091862477</v>
      </c>
      <c r="G19" s="66">
        <v>33.1</v>
      </c>
      <c r="H19" s="101">
        <f t="shared" si="0"/>
        <v>-5.900000000000002</v>
      </c>
      <c r="I19" s="167">
        <v>50.9</v>
      </c>
      <c r="J19" s="73">
        <v>63.5</v>
      </c>
      <c r="K19" s="110">
        <f t="shared" si="3"/>
        <v>-12.600000000000001</v>
      </c>
      <c r="L19" s="72">
        <f t="shared" si="4"/>
        <v>18.71323529411765</v>
      </c>
      <c r="M19" s="73">
        <f t="shared" si="5"/>
        <v>19.18429003021148</v>
      </c>
      <c r="N19" s="101">
        <f t="shared" si="7"/>
        <v>-0.47105473609383</v>
      </c>
    </row>
    <row r="20" spans="1:14" s="366" customFormat="1" ht="15" hidden="1">
      <c r="A20" s="75" t="s">
        <v>15</v>
      </c>
      <c r="B20" s="166">
        <v>999999999</v>
      </c>
      <c r="C20" s="23">
        <v>0.1</v>
      </c>
      <c r="D20" s="314"/>
      <c r="E20" s="94"/>
      <c r="F20" s="73" t="e">
        <f t="shared" si="2"/>
        <v>#DIV/0!</v>
      </c>
      <c r="G20" s="66"/>
      <c r="H20" s="101">
        <f t="shared" si="0"/>
        <v>0</v>
      </c>
      <c r="I20" s="166"/>
      <c r="J20" s="66"/>
      <c r="K20" s="110">
        <f t="shared" si="3"/>
        <v>0</v>
      </c>
      <c r="L20" s="72">
        <f t="shared" si="4"/>
      </c>
      <c r="M20" s="73">
        <f t="shared" si="5"/>
      </c>
      <c r="N20" s="101" t="e">
        <f>L20-M20</f>
        <v>#VALUE!</v>
      </c>
    </row>
    <row r="21" spans="1:14" s="366" customFormat="1" ht="15">
      <c r="A21" s="75" t="s">
        <v>16</v>
      </c>
      <c r="B21" s="166">
        <v>380.993</v>
      </c>
      <c r="C21" s="23">
        <v>2.26</v>
      </c>
      <c r="D21" s="314">
        <f t="shared" si="1"/>
        <v>378.733</v>
      </c>
      <c r="E21" s="94">
        <v>281.2</v>
      </c>
      <c r="F21" s="73">
        <f t="shared" si="2"/>
        <v>74.24755698605614</v>
      </c>
      <c r="G21" s="73">
        <v>298.6</v>
      </c>
      <c r="H21" s="101">
        <f t="shared" si="0"/>
        <v>-17.400000000000034</v>
      </c>
      <c r="I21" s="166">
        <v>504.8</v>
      </c>
      <c r="J21" s="66">
        <v>581.4</v>
      </c>
      <c r="K21" s="211">
        <f t="shared" si="3"/>
        <v>-76.59999999999997</v>
      </c>
      <c r="L21" s="72">
        <f t="shared" si="4"/>
        <v>17.95163584637269</v>
      </c>
      <c r="M21" s="73">
        <f t="shared" si="5"/>
        <v>19.47086403215003</v>
      </c>
      <c r="N21" s="95">
        <f t="shared" si="7"/>
        <v>-1.5192281857773402</v>
      </c>
    </row>
    <row r="22" spans="1:14" s="366" customFormat="1" ht="15" hidden="1">
      <c r="A22" s="75" t="s">
        <v>17</v>
      </c>
      <c r="B22" s="166"/>
      <c r="C22" s="23"/>
      <c r="D22" s="314">
        <f t="shared" si="1"/>
        <v>0</v>
      </c>
      <c r="E22" s="94"/>
      <c r="F22" s="73" t="e">
        <f t="shared" si="2"/>
        <v>#DIV/0!</v>
      </c>
      <c r="G22" s="73"/>
      <c r="H22" s="101">
        <f t="shared" si="0"/>
        <v>0</v>
      </c>
      <c r="I22" s="166"/>
      <c r="J22" s="66"/>
      <c r="K22" s="211">
        <f t="shared" si="3"/>
        <v>0</v>
      </c>
      <c r="L22" s="72">
        <f t="shared" si="4"/>
      </c>
      <c r="M22" s="73">
        <f t="shared" si="5"/>
      </c>
      <c r="N22" s="95" t="e">
        <f t="shared" si="7"/>
        <v>#VALUE!</v>
      </c>
    </row>
    <row r="23" spans="1:14" s="366" customFormat="1" ht="15">
      <c r="A23" s="75" t="s">
        <v>18</v>
      </c>
      <c r="B23" s="166">
        <v>12.553</v>
      </c>
      <c r="C23" s="23"/>
      <c r="D23" s="314">
        <f t="shared" si="1"/>
        <v>12.553</v>
      </c>
      <c r="E23" s="94">
        <v>7.89</v>
      </c>
      <c r="F23" s="73">
        <f t="shared" si="2"/>
        <v>62.853501155102364</v>
      </c>
      <c r="G23" s="73">
        <v>11.5</v>
      </c>
      <c r="H23" s="101">
        <f t="shared" si="0"/>
        <v>-3.6100000000000003</v>
      </c>
      <c r="I23" s="166">
        <v>14.06</v>
      </c>
      <c r="J23" s="66">
        <v>23.3</v>
      </c>
      <c r="K23" s="211">
        <f t="shared" si="3"/>
        <v>-9.24</v>
      </c>
      <c r="L23" s="72">
        <f t="shared" si="4"/>
        <v>17.820025348542462</v>
      </c>
      <c r="M23" s="73">
        <f t="shared" si="5"/>
        <v>20.26086956521739</v>
      </c>
      <c r="N23" s="95">
        <f t="shared" si="7"/>
        <v>-2.440844216674929</v>
      </c>
    </row>
    <row r="24" spans="1:14" s="366" customFormat="1" ht="15" hidden="1">
      <c r="A24" s="75" t="s">
        <v>19</v>
      </c>
      <c r="B24" s="166"/>
      <c r="C24" s="23"/>
      <c r="D24" s="314">
        <f t="shared" si="1"/>
        <v>0</v>
      </c>
      <c r="E24" s="94"/>
      <c r="F24" s="73" t="e">
        <f t="shared" si="2"/>
        <v>#DIV/0!</v>
      </c>
      <c r="G24" s="73"/>
      <c r="H24" s="101">
        <f t="shared" si="0"/>
        <v>0</v>
      </c>
      <c r="I24" s="166"/>
      <c r="J24" s="66"/>
      <c r="K24" s="211">
        <f t="shared" si="3"/>
        <v>0</v>
      </c>
      <c r="L24" s="72">
        <f t="shared" si="4"/>
      </c>
      <c r="M24" s="73">
        <f t="shared" si="5"/>
      </c>
      <c r="N24" s="95" t="e">
        <f t="shared" si="7"/>
        <v>#VALUE!</v>
      </c>
    </row>
    <row r="25" spans="1:14" s="366" customFormat="1" ht="15" hidden="1">
      <c r="A25" s="75"/>
      <c r="B25" s="166"/>
      <c r="C25" s="23"/>
      <c r="D25" s="314">
        <f t="shared" si="1"/>
        <v>0</v>
      </c>
      <c r="E25" s="94"/>
      <c r="F25" s="73" t="e">
        <f t="shared" si="2"/>
        <v>#DIV/0!</v>
      </c>
      <c r="G25" s="73"/>
      <c r="H25" s="101"/>
      <c r="I25" s="166"/>
      <c r="J25" s="66"/>
      <c r="K25" s="211"/>
      <c r="L25" s="72">
        <f t="shared" si="4"/>
      </c>
      <c r="M25" s="73">
        <f t="shared" si="5"/>
      </c>
      <c r="N25" s="95" t="e">
        <f t="shared" si="7"/>
        <v>#VALUE!</v>
      </c>
    </row>
    <row r="26" spans="1:14" s="44" customFormat="1" ht="15.75" hidden="1">
      <c r="A26" s="162" t="s">
        <v>20</v>
      </c>
      <c r="B26" s="165"/>
      <c r="C26" s="22">
        <f>SUM(C27:C36)-C30</f>
        <v>0</v>
      </c>
      <c r="D26" s="313">
        <f t="shared" si="1"/>
        <v>0</v>
      </c>
      <c r="E26" s="172">
        <f>SUM(E27:E36)-E30</f>
        <v>0</v>
      </c>
      <c r="F26" s="39" t="e">
        <f t="shared" si="2"/>
        <v>#DIV/0!</v>
      </c>
      <c r="G26" s="65"/>
      <c r="H26" s="67">
        <f t="shared" si="0"/>
        <v>0</v>
      </c>
      <c r="I26" s="165">
        <f>SUM(I27:I36)-I30</f>
        <v>0</v>
      </c>
      <c r="J26" s="65"/>
      <c r="K26" s="109">
        <f t="shared" si="3"/>
        <v>0</v>
      </c>
      <c r="L26" s="42">
        <f t="shared" si="4"/>
      </c>
      <c r="M26" s="39">
        <f t="shared" si="5"/>
      </c>
      <c r="N26" s="100" t="e">
        <f t="shared" si="7"/>
        <v>#VALUE!</v>
      </c>
    </row>
    <row r="27" spans="1:14" s="366" customFormat="1" ht="15" hidden="1">
      <c r="A27" s="75" t="s">
        <v>61</v>
      </c>
      <c r="B27" s="166"/>
      <c r="C27" s="23"/>
      <c r="D27" s="314">
        <f t="shared" si="1"/>
        <v>0</v>
      </c>
      <c r="E27" s="94"/>
      <c r="F27" s="73" t="e">
        <f t="shared" si="2"/>
        <v>#DIV/0!</v>
      </c>
      <c r="G27" s="73"/>
      <c r="H27" s="101">
        <f t="shared" si="0"/>
        <v>0</v>
      </c>
      <c r="I27" s="167"/>
      <c r="J27" s="66"/>
      <c r="K27" s="211">
        <f t="shared" si="3"/>
        <v>0</v>
      </c>
      <c r="L27" s="72">
        <f t="shared" si="4"/>
      </c>
      <c r="M27" s="73">
        <f t="shared" si="5"/>
      </c>
      <c r="N27" s="95" t="e">
        <f t="shared" si="7"/>
        <v>#VALUE!</v>
      </c>
    </row>
    <row r="28" spans="1:14" s="366" customFormat="1" ht="15" hidden="1">
      <c r="A28" s="75" t="s">
        <v>21</v>
      </c>
      <c r="B28" s="166"/>
      <c r="C28" s="23"/>
      <c r="D28" s="314">
        <f t="shared" si="1"/>
        <v>0</v>
      </c>
      <c r="E28" s="94"/>
      <c r="F28" s="73" t="e">
        <f t="shared" si="2"/>
        <v>#DIV/0!</v>
      </c>
      <c r="G28" s="73"/>
      <c r="H28" s="101">
        <f t="shared" si="0"/>
        <v>0</v>
      </c>
      <c r="I28" s="167"/>
      <c r="J28" s="66"/>
      <c r="K28" s="211">
        <f t="shared" si="3"/>
        <v>0</v>
      </c>
      <c r="L28" s="72">
        <f t="shared" si="4"/>
      </c>
      <c r="M28" s="73">
        <f t="shared" si="5"/>
      </c>
      <c r="N28" s="95" t="e">
        <f t="shared" si="7"/>
        <v>#VALUE!</v>
      </c>
    </row>
    <row r="29" spans="1:14" s="366" customFormat="1" ht="15" hidden="1">
      <c r="A29" s="75" t="s">
        <v>22</v>
      </c>
      <c r="B29" s="166"/>
      <c r="C29" s="23"/>
      <c r="D29" s="314">
        <f t="shared" si="1"/>
        <v>0</v>
      </c>
      <c r="E29" s="94"/>
      <c r="F29" s="73" t="e">
        <f t="shared" si="2"/>
        <v>#DIV/0!</v>
      </c>
      <c r="G29" s="73"/>
      <c r="H29" s="101">
        <f t="shared" si="0"/>
        <v>0</v>
      </c>
      <c r="I29" s="167"/>
      <c r="J29" s="66"/>
      <c r="K29" s="211">
        <f t="shared" si="3"/>
        <v>0</v>
      </c>
      <c r="L29" s="72">
        <f t="shared" si="4"/>
      </c>
      <c r="M29" s="73">
        <f t="shared" si="5"/>
      </c>
      <c r="N29" s="95" t="e">
        <f t="shared" si="7"/>
        <v>#VALUE!</v>
      </c>
    </row>
    <row r="30" spans="1:14" s="366" customFormat="1" ht="15" hidden="1">
      <c r="A30" s="75" t="s">
        <v>62</v>
      </c>
      <c r="B30" s="166"/>
      <c r="C30" s="23"/>
      <c r="D30" s="314">
        <f t="shared" si="1"/>
        <v>0</v>
      </c>
      <c r="E30" s="94"/>
      <c r="F30" s="73" t="e">
        <f t="shared" si="2"/>
        <v>#DIV/0!</v>
      </c>
      <c r="G30" s="73"/>
      <c r="H30" s="101">
        <f t="shared" si="0"/>
        <v>0</v>
      </c>
      <c r="I30" s="167"/>
      <c r="J30" s="73"/>
      <c r="K30" s="211">
        <f t="shared" si="3"/>
        <v>0</v>
      </c>
      <c r="L30" s="72">
        <f t="shared" si="4"/>
      </c>
      <c r="M30" s="73">
        <f t="shared" si="5"/>
      </c>
      <c r="N30" s="95" t="e">
        <f t="shared" si="7"/>
        <v>#VALUE!</v>
      </c>
    </row>
    <row r="31" spans="1:14" s="366" customFormat="1" ht="15" hidden="1">
      <c r="A31" s="75" t="s">
        <v>23</v>
      </c>
      <c r="B31" s="166"/>
      <c r="C31" s="23"/>
      <c r="D31" s="314">
        <f t="shared" si="1"/>
        <v>0</v>
      </c>
      <c r="E31" s="94"/>
      <c r="F31" s="73" t="e">
        <f t="shared" si="2"/>
        <v>#DIV/0!</v>
      </c>
      <c r="G31" s="73"/>
      <c r="H31" s="101">
        <f t="shared" si="0"/>
        <v>0</v>
      </c>
      <c r="I31" s="167"/>
      <c r="J31" s="73"/>
      <c r="K31" s="211">
        <f t="shared" si="3"/>
        <v>0</v>
      </c>
      <c r="L31" s="72">
        <f t="shared" si="4"/>
      </c>
      <c r="M31" s="73">
        <f t="shared" si="5"/>
      </c>
      <c r="N31" s="95" t="e">
        <f t="shared" si="7"/>
        <v>#VALUE!</v>
      </c>
    </row>
    <row r="32" spans="1:14" s="366" customFormat="1" ht="15" hidden="1">
      <c r="A32" s="75" t="s">
        <v>24</v>
      </c>
      <c r="B32" s="166"/>
      <c r="C32" s="23"/>
      <c r="D32" s="314">
        <f t="shared" si="1"/>
        <v>0</v>
      </c>
      <c r="E32" s="94"/>
      <c r="F32" s="73" t="e">
        <f t="shared" si="2"/>
        <v>#DIV/0!</v>
      </c>
      <c r="G32" s="73"/>
      <c r="H32" s="101">
        <f t="shared" si="0"/>
        <v>0</v>
      </c>
      <c r="I32" s="167"/>
      <c r="J32" s="73"/>
      <c r="K32" s="211">
        <f t="shared" si="3"/>
        <v>0</v>
      </c>
      <c r="L32" s="72">
        <f t="shared" si="4"/>
      </c>
      <c r="M32" s="73">
        <f t="shared" si="5"/>
      </c>
      <c r="N32" s="101" t="e">
        <f t="shared" si="7"/>
        <v>#VALUE!</v>
      </c>
    </row>
    <row r="33" spans="1:14" s="366" customFormat="1" ht="15" hidden="1">
      <c r="A33" s="75" t="s">
        <v>25</v>
      </c>
      <c r="B33" s="166"/>
      <c r="C33" s="23"/>
      <c r="D33" s="314">
        <f t="shared" si="1"/>
        <v>0</v>
      </c>
      <c r="E33" s="94"/>
      <c r="F33" s="73" t="e">
        <f t="shared" si="2"/>
        <v>#DIV/0!</v>
      </c>
      <c r="G33" s="73"/>
      <c r="H33" s="101">
        <f t="shared" si="0"/>
        <v>0</v>
      </c>
      <c r="I33" s="167"/>
      <c r="J33" s="73"/>
      <c r="K33" s="211">
        <f t="shared" si="3"/>
        <v>0</v>
      </c>
      <c r="L33" s="72">
        <f t="shared" si="4"/>
      </c>
      <c r="M33" s="73">
        <f t="shared" si="5"/>
      </c>
      <c r="N33" s="95" t="s">
        <v>100</v>
      </c>
    </row>
    <row r="34" spans="1:14" s="366" customFormat="1" ht="15" hidden="1">
      <c r="A34" s="75" t="s">
        <v>26</v>
      </c>
      <c r="B34" s="166"/>
      <c r="C34" s="23"/>
      <c r="D34" s="314">
        <f t="shared" si="1"/>
        <v>0</v>
      </c>
      <c r="E34" s="94"/>
      <c r="F34" s="73" t="e">
        <f t="shared" si="2"/>
        <v>#DIV/0!</v>
      </c>
      <c r="G34" s="73"/>
      <c r="H34" s="101">
        <f t="shared" si="0"/>
        <v>0</v>
      </c>
      <c r="I34" s="167"/>
      <c r="J34" s="73"/>
      <c r="K34" s="211">
        <f t="shared" si="3"/>
        <v>0</v>
      </c>
      <c r="L34" s="72">
        <f t="shared" si="4"/>
      </c>
      <c r="M34" s="73">
        <f t="shared" si="5"/>
      </c>
      <c r="N34" s="95" t="s">
        <v>100</v>
      </c>
    </row>
    <row r="35" spans="1:14" s="366" customFormat="1" ht="15" hidden="1">
      <c r="A35" s="75" t="s">
        <v>27</v>
      </c>
      <c r="B35" s="166"/>
      <c r="C35" s="23"/>
      <c r="D35" s="314">
        <f t="shared" si="1"/>
        <v>0</v>
      </c>
      <c r="E35" s="94"/>
      <c r="F35" s="73" t="e">
        <f t="shared" si="2"/>
        <v>#DIV/0!</v>
      </c>
      <c r="G35" s="73"/>
      <c r="H35" s="101">
        <f t="shared" si="0"/>
        <v>0</v>
      </c>
      <c r="I35" s="167"/>
      <c r="J35" s="73"/>
      <c r="K35" s="211">
        <f t="shared" si="3"/>
        <v>0</v>
      </c>
      <c r="L35" s="72">
        <f t="shared" si="4"/>
      </c>
      <c r="M35" s="73">
        <f t="shared" si="5"/>
      </c>
      <c r="N35" s="95" t="s">
        <v>100</v>
      </c>
    </row>
    <row r="36" spans="1:14" s="366" customFormat="1" ht="15" hidden="1">
      <c r="A36" s="75" t="s">
        <v>28</v>
      </c>
      <c r="B36" s="166"/>
      <c r="C36" s="23"/>
      <c r="D36" s="314">
        <f t="shared" si="1"/>
        <v>0</v>
      </c>
      <c r="E36" s="94"/>
      <c r="F36" s="73" t="e">
        <f t="shared" si="2"/>
        <v>#DIV/0!</v>
      </c>
      <c r="G36" s="73"/>
      <c r="H36" s="101">
        <f t="shared" si="0"/>
        <v>0</v>
      </c>
      <c r="I36" s="167"/>
      <c r="J36" s="73"/>
      <c r="K36" s="211">
        <f t="shared" si="3"/>
        <v>0</v>
      </c>
      <c r="L36" s="72">
        <f t="shared" si="4"/>
      </c>
      <c r="M36" s="73">
        <f t="shared" si="5"/>
      </c>
      <c r="N36" s="95" t="s">
        <v>100</v>
      </c>
    </row>
    <row r="37" spans="1:14" s="44" customFormat="1" ht="15.75">
      <c r="A37" s="162" t="s">
        <v>93</v>
      </c>
      <c r="B37" s="165">
        <v>1875.108</v>
      </c>
      <c r="C37" s="22">
        <f>SUM(C38:C44)</f>
        <v>2.172</v>
      </c>
      <c r="D37" s="313">
        <f t="shared" si="1"/>
        <v>1872.936</v>
      </c>
      <c r="E37" s="172">
        <f>SUM(E38:E45)</f>
        <v>1536.3974</v>
      </c>
      <c r="F37" s="39">
        <f t="shared" si="2"/>
        <v>82.03149493629255</v>
      </c>
      <c r="G37" s="65">
        <v>1655.817</v>
      </c>
      <c r="H37" s="67">
        <f t="shared" si="0"/>
        <v>-119.41959999999995</v>
      </c>
      <c r="I37" s="165">
        <f>SUM(I38:I45)</f>
        <v>2861.1292</v>
      </c>
      <c r="J37" s="65">
        <v>3248.6</v>
      </c>
      <c r="K37" s="109">
        <f>I37-J37</f>
        <v>-387.47080000000005</v>
      </c>
      <c r="L37" s="42">
        <f>IF(E37&gt;0,I37/E37*10,"")</f>
        <v>18.62232518748079</v>
      </c>
      <c r="M37" s="39">
        <f>IF(G37&gt;0,J37/G37*10,"")</f>
        <v>19.61931783524387</v>
      </c>
      <c r="N37" s="100">
        <f>L37-M37</f>
        <v>-0.9969926477630793</v>
      </c>
    </row>
    <row r="38" spans="1:14" s="366" customFormat="1" ht="15">
      <c r="A38" s="75" t="s">
        <v>63</v>
      </c>
      <c r="B38" s="166">
        <v>47.161</v>
      </c>
      <c r="C38" s="23">
        <v>0.672</v>
      </c>
      <c r="D38" s="314">
        <f t="shared" si="1"/>
        <v>46.489000000000004</v>
      </c>
      <c r="E38" s="94">
        <v>46.489000000000004</v>
      </c>
      <c r="F38" s="73">
        <f t="shared" si="2"/>
        <v>100</v>
      </c>
      <c r="G38" s="66">
        <v>55.1</v>
      </c>
      <c r="H38" s="95">
        <f t="shared" si="0"/>
        <v>-8.610999999999997</v>
      </c>
      <c r="I38" s="166">
        <v>74.1</v>
      </c>
      <c r="J38" s="66">
        <v>94.5</v>
      </c>
      <c r="K38" s="211">
        <f t="shared" si="3"/>
        <v>-20.400000000000006</v>
      </c>
      <c r="L38" s="72">
        <f t="shared" si="4"/>
        <v>15.939254447288603</v>
      </c>
      <c r="M38" s="73">
        <f t="shared" si="5"/>
        <v>17.150635208711435</v>
      </c>
      <c r="N38" s="95">
        <f aca="true" t="shared" si="8" ref="N38:N101">L38-M38</f>
        <v>-1.2113807614228325</v>
      </c>
    </row>
    <row r="39" spans="1:14" s="366" customFormat="1" ht="15">
      <c r="A39" s="75" t="s">
        <v>67</v>
      </c>
      <c r="B39" s="166">
        <v>6.633</v>
      </c>
      <c r="C39" s="23"/>
      <c r="D39" s="314">
        <f t="shared" si="1"/>
        <v>6.633</v>
      </c>
      <c r="E39" s="94">
        <v>6.63</v>
      </c>
      <c r="F39" s="73">
        <f t="shared" si="2"/>
        <v>99.95477159656264</v>
      </c>
      <c r="G39" s="66">
        <v>3.617</v>
      </c>
      <c r="H39" s="95">
        <f t="shared" si="0"/>
        <v>3.013</v>
      </c>
      <c r="I39" s="166">
        <v>6.57</v>
      </c>
      <c r="J39" s="66">
        <v>3.2</v>
      </c>
      <c r="K39" s="211">
        <f t="shared" si="3"/>
        <v>3.37</v>
      </c>
      <c r="L39" s="72">
        <f t="shared" si="4"/>
        <v>9.90950226244344</v>
      </c>
      <c r="M39" s="73">
        <f t="shared" si="5"/>
        <v>8.847110865358033</v>
      </c>
      <c r="N39" s="95">
        <f t="shared" si="8"/>
        <v>1.0623913970854062</v>
      </c>
    </row>
    <row r="40" spans="1:14" s="47" customFormat="1" ht="15">
      <c r="A40" s="163" t="s">
        <v>101</v>
      </c>
      <c r="B40" s="168">
        <v>117.067</v>
      </c>
      <c r="C40" s="24"/>
      <c r="D40" s="314">
        <f t="shared" si="1"/>
        <v>117.067</v>
      </c>
      <c r="E40" s="173">
        <v>114.5784</v>
      </c>
      <c r="F40" s="73">
        <f t="shared" si="2"/>
        <v>97.87420878642146</v>
      </c>
      <c r="G40" s="97">
        <v>109.7</v>
      </c>
      <c r="H40" s="98">
        <f>E40-G40</f>
        <v>4.878399999999999</v>
      </c>
      <c r="I40" s="168">
        <v>119.9592</v>
      </c>
      <c r="J40" s="97">
        <v>161.5</v>
      </c>
      <c r="K40" s="212">
        <f>I40-J40</f>
        <v>-41.540800000000004</v>
      </c>
      <c r="L40" s="72">
        <f t="shared" si="4"/>
        <v>10.469617310068912</v>
      </c>
      <c r="M40" s="73">
        <f t="shared" si="5"/>
        <v>14.72196900638104</v>
      </c>
      <c r="N40" s="98">
        <f>L40-M40</f>
        <v>-4.252351696312127</v>
      </c>
    </row>
    <row r="41" spans="1:14" s="366" customFormat="1" ht="15">
      <c r="A41" s="75" t="s">
        <v>30</v>
      </c>
      <c r="B41" s="166">
        <v>422.05</v>
      </c>
      <c r="C41" s="23">
        <v>0.4</v>
      </c>
      <c r="D41" s="314">
        <f t="shared" si="1"/>
        <v>421.65000000000003</v>
      </c>
      <c r="E41" s="94">
        <v>418</v>
      </c>
      <c r="F41" s="73">
        <f t="shared" si="2"/>
        <v>99.13435313648759</v>
      </c>
      <c r="G41" s="66">
        <v>424.1</v>
      </c>
      <c r="H41" s="95">
        <f>E41-G41</f>
        <v>-6.100000000000023</v>
      </c>
      <c r="I41" s="166">
        <v>1064</v>
      </c>
      <c r="J41" s="66">
        <v>1090.1</v>
      </c>
      <c r="K41" s="212">
        <f>I41-J41</f>
        <v>-26.09999999999991</v>
      </c>
      <c r="L41" s="72">
        <f t="shared" si="4"/>
        <v>25.454545454545453</v>
      </c>
      <c r="M41" s="73">
        <f t="shared" si="5"/>
        <v>25.703843433152556</v>
      </c>
      <c r="N41" s="95">
        <f t="shared" si="8"/>
        <v>-0.24929797860710323</v>
      </c>
    </row>
    <row r="42" spans="1:14" s="366" customFormat="1" ht="15" hidden="1">
      <c r="A42" s="75" t="s">
        <v>31</v>
      </c>
      <c r="B42" s="166"/>
      <c r="C42" s="23"/>
      <c r="D42" s="314">
        <f t="shared" si="1"/>
        <v>0</v>
      </c>
      <c r="E42" s="94"/>
      <c r="F42" s="73" t="e">
        <f t="shared" si="2"/>
        <v>#DIV/0!</v>
      </c>
      <c r="G42" s="66"/>
      <c r="H42" s="95">
        <f t="shared" si="0"/>
        <v>0</v>
      </c>
      <c r="I42" s="166"/>
      <c r="J42" s="66"/>
      <c r="K42" s="211">
        <f>I42-J42</f>
        <v>0</v>
      </c>
      <c r="L42" s="72">
        <f t="shared" si="4"/>
      </c>
      <c r="M42" s="73">
        <f t="shared" si="5"/>
      </c>
      <c r="N42" s="95" t="e">
        <f t="shared" si="8"/>
        <v>#VALUE!</v>
      </c>
    </row>
    <row r="43" spans="1:14" s="366" customFormat="1" ht="15">
      <c r="A43" s="75" t="s">
        <v>32</v>
      </c>
      <c r="B43" s="166">
        <v>588.786</v>
      </c>
      <c r="C43" s="23"/>
      <c r="D43" s="314">
        <f t="shared" si="1"/>
        <v>588.786</v>
      </c>
      <c r="E43" s="94">
        <v>336</v>
      </c>
      <c r="F43" s="73">
        <f t="shared" si="2"/>
        <v>57.06657427316547</v>
      </c>
      <c r="G43" s="66">
        <v>492.4</v>
      </c>
      <c r="H43" s="95">
        <f t="shared" si="0"/>
        <v>-156.39999999999998</v>
      </c>
      <c r="I43" s="166">
        <v>433.2</v>
      </c>
      <c r="J43" s="66">
        <v>718.3</v>
      </c>
      <c r="K43" s="211">
        <f t="shared" si="3"/>
        <v>-285.09999999999997</v>
      </c>
      <c r="L43" s="72">
        <f t="shared" si="4"/>
        <v>12.892857142857142</v>
      </c>
      <c r="M43" s="73">
        <f t="shared" si="5"/>
        <v>14.587733549959383</v>
      </c>
      <c r="N43" s="95">
        <f t="shared" si="8"/>
        <v>-1.6948764071022406</v>
      </c>
    </row>
    <row r="44" spans="1:14" s="366" customFormat="1" ht="15">
      <c r="A44" s="75" t="s">
        <v>33</v>
      </c>
      <c r="B44" s="166">
        <v>693.411</v>
      </c>
      <c r="C44" s="23">
        <v>1.1</v>
      </c>
      <c r="D44" s="314">
        <f t="shared" si="1"/>
        <v>692.3109999999999</v>
      </c>
      <c r="E44" s="94">
        <v>614.7</v>
      </c>
      <c r="F44" s="73">
        <f t="shared" si="2"/>
        <v>88.78957578313795</v>
      </c>
      <c r="G44" s="66">
        <v>570.9</v>
      </c>
      <c r="H44" s="95">
        <f t="shared" si="0"/>
        <v>43.80000000000007</v>
      </c>
      <c r="I44" s="166">
        <v>1163.3</v>
      </c>
      <c r="J44" s="66">
        <v>1181</v>
      </c>
      <c r="K44" s="211">
        <f t="shared" si="3"/>
        <v>-17.700000000000045</v>
      </c>
      <c r="L44" s="72">
        <f t="shared" si="4"/>
        <v>18.924678705059378</v>
      </c>
      <c r="M44" s="73">
        <f t="shared" si="5"/>
        <v>20.686635137502194</v>
      </c>
      <c r="N44" s="95">
        <f t="shared" si="8"/>
        <v>-1.7619564324428154</v>
      </c>
    </row>
    <row r="45" spans="1:14" s="366" customFormat="1" ht="15" hidden="1">
      <c r="A45" s="75" t="s">
        <v>102</v>
      </c>
      <c r="B45" s="166">
        <v>0</v>
      </c>
      <c r="C45" s="23"/>
      <c r="D45" s="314">
        <f t="shared" si="1"/>
        <v>0</v>
      </c>
      <c r="E45" s="94"/>
      <c r="F45" s="73" t="e">
        <f t="shared" si="2"/>
        <v>#DIV/0!</v>
      </c>
      <c r="G45" s="66"/>
      <c r="H45" s="95">
        <f t="shared" si="0"/>
        <v>0</v>
      </c>
      <c r="I45" s="166"/>
      <c r="J45" s="66"/>
      <c r="K45" s="211"/>
      <c r="L45" s="72">
        <f t="shared" si="4"/>
      </c>
      <c r="M45" s="73">
        <f t="shared" si="5"/>
      </c>
      <c r="N45" s="95" t="e">
        <f>L45-M45</f>
        <v>#VALUE!</v>
      </c>
    </row>
    <row r="46" spans="1:14" s="44" customFormat="1" ht="15.75">
      <c r="A46" s="162" t="s">
        <v>98</v>
      </c>
      <c r="B46" s="165">
        <v>402.809</v>
      </c>
      <c r="C46" s="25">
        <f>SUM(C47:C53)</f>
        <v>20.011000000000003</v>
      </c>
      <c r="D46" s="313">
        <f t="shared" si="1"/>
        <v>382.798</v>
      </c>
      <c r="E46" s="174">
        <f>SUM(E47:E53)</f>
        <v>378.29200000000003</v>
      </c>
      <c r="F46" s="39">
        <f t="shared" si="2"/>
        <v>98.82287786247578</v>
      </c>
      <c r="G46" s="99">
        <v>329.409</v>
      </c>
      <c r="H46" s="67">
        <f t="shared" si="0"/>
        <v>48.88300000000004</v>
      </c>
      <c r="I46" s="169">
        <f>SUM(I47:I53)</f>
        <v>722.252</v>
      </c>
      <c r="J46" s="99">
        <v>627.3</v>
      </c>
      <c r="K46" s="109">
        <f>I46-J46</f>
        <v>94.952</v>
      </c>
      <c r="L46" s="42">
        <f>IF(E46&gt;0,I46/E46*10,"")</f>
        <v>19.092447104353248</v>
      </c>
      <c r="M46" s="39">
        <f>IF(G46&gt;0,J46/G46*10,"")</f>
        <v>19.043195541105433</v>
      </c>
      <c r="N46" s="100">
        <f t="shared" si="8"/>
        <v>0.049251563247814545</v>
      </c>
    </row>
    <row r="47" spans="1:14" s="366" customFormat="1" ht="15">
      <c r="A47" s="75" t="s">
        <v>64</v>
      </c>
      <c r="B47" s="166">
        <v>8.052</v>
      </c>
      <c r="C47" s="23"/>
      <c r="D47" s="314">
        <f t="shared" si="1"/>
        <v>8.052</v>
      </c>
      <c r="E47" s="94">
        <v>8.052</v>
      </c>
      <c r="F47" s="73">
        <f t="shared" si="2"/>
        <v>100</v>
      </c>
      <c r="G47" s="66">
        <v>7.4</v>
      </c>
      <c r="H47" s="95">
        <f t="shared" si="0"/>
        <v>0.6519999999999992</v>
      </c>
      <c r="I47" s="166">
        <v>10.2</v>
      </c>
      <c r="J47" s="66">
        <v>9.6</v>
      </c>
      <c r="K47" s="211">
        <f t="shared" si="3"/>
        <v>0.5999999999999996</v>
      </c>
      <c r="L47" s="72">
        <f t="shared" si="4"/>
        <v>12.667660208643813</v>
      </c>
      <c r="M47" s="73">
        <f t="shared" si="5"/>
        <v>12.972972972972972</v>
      </c>
      <c r="N47" s="101">
        <f t="shared" si="8"/>
        <v>-0.3053127643291589</v>
      </c>
    </row>
    <row r="48" spans="1:14" s="366" customFormat="1" ht="15">
      <c r="A48" s="75" t="s">
        <v>65</v>
      </c>
      <c r="B48" s="166">
        <v>8.192</v>
      </c>
      <c r="C48" s="23">
        <v>4.993</v>
      </c>
      <c r="D48" s="314">
        <f t="shared" si="1"/>
        <v>3.199</v>
      </c>
      <c r="E48" s="94">
        <v>1.1</v>
      </c>
      <c r="F48" s="73">
        <f t="shared" si="2"/>
        <v>34.38574554548296</v>
      </c>
      <c r="G48" s="66">
        <v>4.5</v>
      </c>
      <c r="H48" s="95">
        <f t="shared" si="0"/>
        <v>-3.4</v>
      </c>
      <c r="I48" s="166">
        <v>1.2</v>
      </c>
      <c r="J48" s="66">
        <v>4.2</v>
      </c>
      <c r="K48" s="211">
        <f t="shared" si="3"/>
        <v>-3</v>
      </c>
      <c r="L48" s="72">
        <f t="shared" si="4"/>
        <v>10.909090909090908</v>
      </c>
      <c r="M48" s="73">
        <f t="shared" si="5"/>
        <v>9.333333333333334</v>
      </c>
      <c r="N48" s="101">
        <f t="shared" si="8"/>
        <v>1.5757575757575744</v>
      </c>
    </row>
    <row r="49" spans="1:14" s="366" customFormat="1" ht="15">
      <c r="A49" s="75" t="s">
        <v>66</v>
      </c>
      <c r="B49" s="166">
        <v>19.049</v>
      </c>
      <c r="C49" s="23"/>
      <c r="D49" s="314">
        <f t="shared" si="1"/>
        <v>19.049</v>
      </c>
      <c r="E49" s="94">
        <v>17.7</v>
      </c>
      <c r="F49" s="73">
        <f t="shared" si="2"/>
        <v>92.91826342590163</v>
      </c>
      <c r="G49" s="66">
        <v>20.4</v>
      </c>
      <c r="H49" s="95">
        <f t="shared" si="0"/>
        <v>-2.6999999999999993</v>
      </c>
      <c r="I49" s="166">
        <v>27.8</v>
      </c>
      <c r="J49" s="66">
        <v>40.1</v>
      </c>
      <c r="K49" s="211">
        <f>I49-J49</f>
        <v>-12.3</v>
      </c>
      <c r="L49" s="72">
        <f t="shared" si="4"/>
        <v>15.706214689265538</v>
      </c>
      <c r="M49" s="73">
        <f t="shared" si="5"/>
        <v>19.65686274509804</v>
      </c>
      <c r="N49" s="101">
        <f t="shared" si="8"/>
        <v>-3.9506480558325006</v>
      </c>
    </row>
    <row r="50" spans="1:14" s="366" customFormat="1" ht="15">
      <c r="A50" s="75" t="s">
        <v>29</v>
      </c>
      <c r="B50" s="166">
        <v>8.482</v>
      </c>
      <c r="C50" s="23">
        <v>0.218</v>
      </c>
      <c r="D50" s="314">
        <f t="shared" si="1"/>
        <v>8.264</v>
      </c>
      <c r="E50" s="94">
        <v>8.264</v>
      </c>
      <c r="F50" s="73">
        <f t="shared" si="2"/>
        <v>100</v>
      </c>
      <c r="G50" s="66">
        <v>15.1</v>
      </c>
      <c r="H50" s="95">
        <f t="shared" si="0"/>
        <v>-6.836</v>
      </c>
      <c r="I50" s="166">
        <v>15.993</v>
      </c>
      <c r="J50" s="66">
        <v>21.4</v>
      </c>
      <c r="K50" s="211">
        <f>I50-J50</f>
        <v>-5.406999999999998</v>
      </c>
      <c r="L50" s="72">
        <f t="shared" si="4"/>
        <v>19.352613746369798</v>
      </c>
      <c r="M50" s="73">
        <f t="shared" si="5"/>
        <v>14.172185430463575</v>
      </c>
      <c r="N50" s="101">
        <f t="shared" si="8"/>
        <v>5.180428315906223</v>
      </c>
    </row>
    <row r="51" spans="1:14" s="366" customFormat="1" ht="15">
      <c r="A51" s="75" t="s">
        <v>68</v>
      </c>
      <c r="B51" s="166">
        <v>5.058</v>
      </c>
      <c r="C51" s="23"/>
      <c r="D51" s="314">
        <f t="shared" si="1"/>
        <v>5.058</v>
      </c>
      <c r="E51" s="94">
        <v>4</v>
      </c>
      <c r="F51" s="73">
        <f t="shared" si="2"/>
        <v>79.08264136022144</v>
      </c>
      <c r="G51" s="66">
        <v>3.109</v>
      </c>
      <c r="H51" s="95">
        <f t="shared" si="0"/>
        <v>0.891</v>
      </c>
      <c r="I51" s="166">
        <v>3.1</v>
      </c>
      <c r="J51" s="66">
        <v>4.3</v>
      </c>
      <c r="K51" s="211">
        <f>I51-J51</f>
        <v>-1.1999999999999997</v>
      </c>
      <c r="L51" s="72">
        <f t="shared" si="4"/>
        <v>7.75</v>
      </c>
      <c r="M51" s="73">
        <f t="shared" si="5"/>
        <v>13.8308137664844</v>
      </c>
      <c r="N51" s="101">
        <f t="shared" si="8"/>
        <v>-6.0808137664844</v>
      </c>
    </row>
    <row r="52" spans="1:14" s="366" customFormat="1" ht="15">
      <c r="A52" s="75" t="s">
        <v>69</v>
      </c>
      <c r="B52" s="166">
        <v>31.71</v>
      </c>
      <c r="C52" s="23">
        <v>14.8</v>
      </c>
      <c r="D52" s="314">
        <f t="shared" si="1"/>
        <v>16.91</v>
      </c>
      <c r="E52" s="94">
        <v>16.91</v>
      </c>
      <c r="F52" s="73">
        <f t="shared" si="2"/>
        <v>100</v>
      </c>
      <c r="G52" s="66">
        <v>12.5</v>
      </c>
      <c r="H52" s="95">
        <f t="shared" si="0"/>
        <v>4.41</v>
      </c>
      <c r="I52" s="166">
        <v>16.059</v>
      </c>
      <c r="J52" s="66">
        <v>14.9</v>
      </c>
      <c r="K52" s="211">
        <f>I52-J52</f>
        <v>1.1590000000000007</v>
      </c>
      <c r="L52" s="72">
        <f t="shared" si="4"/>
        <v>9.496747486694264</v>
      </c>
      <c r="M52" s="73">
        <f t="shared" si="5"/>
        <v>11.92</v>
      </c>
      <c r="N52" s="101">
        <f t="shared" si="8"/>
        <v>-2.4232525133057354</v>
      </c>
    </row>
    <row r="53" spans="1:14" s="366" customFormat="1" ht="15">
      <c r="A53" s="75" t="s">
        <v>95</v>
      </c>
      <c r="B53" s="166">
        <v>322.266</v>
      </c>
      <c r="C53" s="23"/>
      <c r="D53" s="314">
        <f t="shared" si="1"/>
        <v>322.266</v>
      </c>
      <c r="E53" s="94">
        <v>322.266</v>
      </c>
      <c r="F53" s="73">
        <f t="shared" si="2"/>
        <v>100</v>
      </c>
      <c r="G53" s="66">
        <v>266.4</v>
      </c>
      <c r="H53" s="95">
        <f t="shared" si="0"/>
        <v>55.86600000000004</v>
      </c>
      <c r="I53" s="166">
        <v>647.9</v>
      </c>
      <c r="J53" s="66">
        <v>532.8</v>
      </c>
      <c r="K53" s="211">
        <f>I53-J53</f>
        <v>115.10000000000002</v>
      </c>
      <c r="L53" s="72">
        <f t="shared" si="4"/>
        <v>20.104509938994497</v>
      </c>
      <c r="M53" s="73">
        <f t="shared" si="5"/>
        <v>20</v>
      </c>
      <c r="N53" s="101">
        <f>L53-M53</f>
        <v>0.10450993899449657</v>
      </c>
    </row>
    <row r="54" spans="1:14" s="44" customFormat="1" ht="15.75">
      <c r="A54" s="41" t="s">
        <v>34</v>
      </c>
      <c r="B54" s="165">
        <v>3458.526</v>
      </c>
      <c r="C54" s="26">
        <f>SUM(C55:C68)</f>
        <v>14.349999999999998</v>
      </c>
      <c r="D54" s="313">
        <f t="shared" si="1"/>
        <v>3444.176</v>
      </c>
      <c r="E54" s="42">
        <f>SUM(E55:E68)</f>
        <v>2150.6510000000003</v>
      </c>
      <c r="F54" s="39">
        <f t="shared" si="2"/>
        <v>62.44312137358835</v>
      </c>
      <c r="G54" s="39">
        <v>3153.281</v>
      </c>
      <c r="H54" s="67">
        <f t="shared" si="0"/>
        <v>-1002.6299999999997</v>
      </c>
      <c r="I54" s="170">
        <f>SUM(I55:I68)</f>
        <v>2332.35</v>
      </c>
      <c r="J54" s="39">
        <v>3707.4</v>
      </c>
      <c r="K54" s="354">
        <f aca="true" t="shared" si="9" ref="K54:K75">I54-J54</f>
        <v>-1375.0500000000002</v>
      </c>
      <c r="L54" s="42">
        <f t="shared" si="4"/>
        <v>10.844855813425793</v>
      </c>
      <c r="M54" s="39">
        <f>IF(G54&gt;0,J54/G54*10,"")</f>
        <v>11.75727757849681</v>
      </c>
      <c r="N54" s="130">
        <f t="shared" si="8"/>
        <v>-0.9124217650710165</v>
      </c>
    </row>
    <row r="55" spans="1:14" s="366" customFormat="1" ht="15">
      <c r="A55" s="70" t="s">
        <v>70</v>
      </c>
      <c r="B55" s="166">
        <v>235.43</v>
      </c>
      <c r="C55" s="23">
        <v>3.9</v>
      </c>
      <c r="D55" s="314">
        <f t="shared" si="1"/>
        <v>231.53</v>
      </c>
      <c r="E55" s="72">
        <v>188.4</v>
      </c>
      <c r="F55" s="73">
        <f t="shared" si="2"/>
        <v>81.3717444823565</v>
      </c>
      <c r="G55" s="73">
        <v>212</v>
      </c>
      <c r="H55" s="95">
        <f t="shared" si="0"/>
        <v>-23.599999999999994</v>
      </c>
      <c r="I55" s="167">
        <v>221</v>
      </c>
      <c r="J55" s="73">
        <v>237.8</v>
      </c>
      <c r="K55" s="211">
        <f>I55-J55</f>
        <v>-16.80000000000001</v>
      </c>
      <c r="L55" s="72">
        <f t="shared" si="4"/>
        <v>11.730360934182592</v>
      </c>
      <c r="M55" s="73">
        <f t="shared" si="5"/>
        <v>11.216981132075471</v>
      </c>
      <c r="N55" s="126">
        <f t="shared" si="8"/>
        <v>0.5133798021071208</v>
      </c>
    </row>
    <row r="56" spans="1:14" s="366" customFormat="1" ht="15" hidden="1">
      <c r="A56" s="70" t="s">
        <v>71</v>
      </c>
      <c r="B56" s="166"/>
      <c r="C56" s="23"/>
      <c r="D56" s="314">
        <f t="shared" si="1"/>
        <v>0</v>
      </c>
      <c r="E56" s="72"/>
      <c r="F56" s="73" t="e">
        <f t="shared" si="2"/>
        <v>#DIV/0!</v>
      </c>
      <c r="G56" s="73"/>
      <c r="H56" s="95">
        <f t="shared" si="0"/>
        <v>0</v>
      </c>
      <c r="I56" s="167"/>
      <c r="J56" s="73"/>
      <c r="K56" s="211">
        <f t="shared" si="9"/>
        <v>0</v>
      </c>
      <c r="L56" s="72">
        <f t="shared" si="4"/>
      </c>
      <c r="M56" s="73">
        <f t="shared" si="5"/>
      </c>
      <c r="N56" s="126" t="e">
        <f t="shared" si="8"/>
        <v>#VALUE!</v>
      </c>
    </row>
    <row r="57" spans="1:14" s="366" customFormat="1" ht="15">
      <c r="A57" s="70" t="s">
        <v>72</v>
      </c>
      <c r="B57" s="166">
        <v>4.494</v>
      </c>
      <c r="C57" s="23"/>
      <c r="D57" s="314">
        <f t="shared" si="1"/>
        <v>4.494</v>
      </c>
      <c r="E57" s="72">
        <v>1.687</v>
      </c>
      <c r="F57" s="73">
        <f t="shared" si="2"/>
        <v>37.53894080996885</v>
      </c>
      <c r="G57" s="73">
        <v>5.181</v>
      </c>
      <c r="H57" s="95">
        <f t="shared" si="0"/>
        <v>-3.4939999999999998</v>
      </c>
      <c r="I57" s="167">
        <v>2.145</v>
      </c>
      <c r="J57" s="73">
        <v>7.8</v>
      </c>
      <c r="K57" s="211">
        <f t="shared" si="9"/>
        <v>-5.654999999999999</v>
      </c>
      <c r="L57" s="72">
        <f t="shared" si="4"/>
        <v>12.714878482513337</v>
      </c>
      <c r="M57" s="73">
        <f t="shared" si="5"/>
        <v>15.055008685581935</v>
      </c>
      <c r="N57" s="126">
        <f t="shared" si="8"/>
        <v>-2.3401302030685986</v>
      </c>
    </row>
    <row r="58" spans="1:14" s="366" customFormat="1" ht="15">
      <c r="A58" s="70" t="s">
        <v>73</v>
      </c>
      <c r="B58" s="166">
        <v>130.756</v>
      </c>
      <c r="C58" s="23"/>
      <c r="D58" s="314">
        <f t="shared" si="1"/>
        <v>130.756</v>
      </c>
      <c r="E58" s="72">
        <v>76.3</v>
      </c>
      <c r="F58" s="73">
        <f t="shared" si="2"/>
        <v>58.35296277035088</v>
      </c>
      <c r="G58" s="73">
        <v>110.3</v>
      </c>
      <c r="H58" s="95">
        <f t="shared" si="0"/>
        <v>-34</v>
      </c>
      <c r="I58" s="167">
        <v>105.6</v>
      </c>
      <c r="J58" s="73">
        <v>137.8</v>
      </c>
      <c r="K58" s="211">
        <f t="shared" si="9"/>
        <v>-32.20000000000002</v>
      </c>
      <c r="L58" s="72">
        <f t="shared" si="4"/>
        <v>13.840104849279161</v>
      </c>
      <c r="M58" s="73">
        <f t="shared" si="5"/>
        <v>12.493200362647327</v>
      </c>
      <c r="N58" s="126">
        <f t="shared" si="8"/>
        <v>1.3469044866318338</v>
      </c>
    </row>
    <row r="59" spans="1:14" s="366" customFormat="1" ht="15" hidden="1">
      <c r="A59" s="70" t="s">
        <v>74</v>
      </c>
      <c r="B59" s="166">
        <v>0</v>
      </c>
      <c r="C59" s="23"/>
      <c r="D59" s="314">
        <f t="shared" si="1"/>
        <v>0</v>
      </c>
      <c r="E59" s="72"/>
      <c r="F59" s="73" t="e">
        <f t="shared" si="2"/>
        <v>#DIV/0!</v>
      </c>
      <c r="G59" s="73"/>
      <c r="H59" s="95">
        <f t="shared" si="0"/>
        <v>0</v>
      </c>
      <c r="I59" s="167"/>
      <c r="J59" s="73"/>
      <c r="K59" s="211">
        <f t="shared" si="9"/>
        <v>0</v>
      </c>
      <c r="L59" s="72">
        <f t="shared" si="4"/>
      </c>
      <c r="M59" s="73">
        <f t="shared" si="5"/>
      </c>
      <c r="N59" s="126" t="e">
        <f t="shared" si="8"/>
        <v>#VALUE!</v>
      </c>
    </row>
    <row r="60" spans="1:14" s="366" customFormat="1" ht="15">
      <c r="A60" s="70" t="s">
        <v>35</v>
      </c>
      <c r="B60" s="166">
        <v>6.861</v>
      </c>
      <c r="C60" s="23">
        <v>0.7</v>
      </c>
      <c r="D60" s="314">
        <f t="shared" si="1"/>
        <v>6.161</v>
      </c>
      <c r="E60" s="72">
        <v>0.6</v>
      </c>
      <c r="F60" s="73">
        <f t="shared" si="2"/>
        <v>9.738678785911379</v>
      </c>
      <c r="G60" s="73">
        <v>4.2</v>
      </c>
      <c r="H60" s="95">
        <f t="shared" si="0"/>
        <v>-3.6</v>
      </c>
      <c r="I60" s="167">
        <v>0.8</v>
      </c>
      <c r="J60" s="73">
        <v>5.9</v>
      </c>
      <c r="K60" s="211">
        <f t="shared" si="9"/>
        <v>-5.1000000000000005</v>
      </c>
      <c r="L60" s="72">
        <f t="shared" si="4"/>
        <v>13.333333333333336</v>
      </c>
      <c r="M60" s="73">
        <f t="shared" si="5"/>
        <v>14.04761904761905</v>
      </c>
      <c r="N60" s="126">
        <f t="shared" si="8"/>
        <v>-0.7142857142857135</v>
      </c>
    </row>
    <row r="61" spans="1:14" s="366" customFormat="1" ht="15" hidden="1">
      <c r="A61" s="70" t="s">
        <v>94</v>
      </c>
      <c r="B61" s="166"/>
      <c r="C61" s="23"/>
      <c r="D61" s="314">
        <f t="shared" si="1"/>
        <v>0</v>
      </c>
      <c r="E61" s="72"/>
      <c r="F61" s="73" t="e">
        <f t="shared" si="2"/>
        <v>#DIV/0!</v>
      </c>
      <c r="G61" s="73"/>
      <c r="H61" s="95">
        <f>E61-G61</f>
        <v>0</v>
      </c>
      <c r="I61" s="167"/>
      <c r="J61" s="73"/>
      <c r="K61" s="211">
        <f t="shared" si="9"/>
        <v>0</v>
      </c>
      <c r="L61" s="72">
        <f t="shared" si="4"/>
      </c>
      <c r="M61" s="73">
        <f t="shared" si="5"/>
      </c>
      <c r="N61" s="126" t="e">
        <f>L61-M61</f>
        <v>#VALUE!</v>
      </c>
    </row>
    <row r="62" spans="1:14" s="366" customFormat="1" ht="15" hidden="1">
      <c r="A62" s="70" t="s">
        <v>36</v>
      </c>
      <c r="B62" s="166">
        <v>999999999</v>
      </c>
      <c r="C62" s="23"/>
      <c r="D62" s="314">
        <f t="shared" si="1"/>
        <v>999999999</v>
      </c>
      <c r="E62" s="72"/>
      <c r="F62" s="73">
        <f t="shared" si="2"/>
        <v>0</v>
      </c>
      <c r="G62" s="73"/>
      <c r="H62" s="95">
        <f t="shared" si="0"/>
        <v>0</v>
      </c>
      <c r="I62" s="167"/>
      <c r="J62" s="73"/>
      <c r="K62" s="211">
        <f t="shared" si="9"/>
        <v>0</v>
      </c>
      <c r="L62" s="72">
        <f t="shared" si="4"/>
      </c>
      <c r="M62" s="73">
        <f t="shared" si="5"/>
      </c>
      <c r="N62" s="126" t="e">
        <f t="shared" si="8"/>
        <v>#VALUE!</v>
      </c>
    </row>
    <row r="63" spans="1:14" s="366" customFormat="1" ht="15">
      <c r="A63" s="70" t="s">
        <v>75</v>
      </c>
      <c r="B63" s="166">
        <v>27.237</v>
      </c>
      <c r="C63" s="23">
        <v>0.45</v>
      </c>
      <c r="D63" s="314">
        <f t="shared" si="1"/>
        <v>26.787</v>
      </c>
      <c r="E63" s="72">
        <v>6</v>
      </c>
      <c r="F63" s="73">
        <f t="shared" si="2"/>
        <v>22.398924851607124</v>
      </c>
      <c r="G63" s="73">
        <v>12</v>
      </c>
      <c r="H63" s="95">
        <f t="shared" si="0"/>
        <v>-6</v>
      </c>
      <c r="I63" s="167">
        <v>5.9</v>
      </c>
      <c r="J63" s="73">
        <v>10.2</v>
      </c>
      <c r="K63" s="211">
        <f t="shared" si="9"/>
        <v>-4.299999999999999</v>
      </c>
      <c r="L63" s="72">
        <f t="shared" si="4"/>
        <v>9.833333333333334</v>
      </c>
      <c r="M63" s="73">
        <f t="shared" si="5"/>
        <v>8.5</v>
      </c>
      <c r="N63" s="126">
        <f t="shared" si="8"/>
        <v>1.333333333333334</v>
      </c>
    </row>
    <row r="64" spans="1:14" s="366" customFormat="1" ht="15">
      <c r="A64" s="70" t="s">
        <v>37</v>
      </c>
      <c r="B64" s="166">
        <v>848.903</v>
      </c>
      <c r="C64" s="23"/>
      <c r="D64" s="314">
        <f t="shared" si="1"/>
        <v>848.903</v>
      </c>
      <c r="E64" s="72">
        <v>643.9</v>
      </c>
      <c r="F64" s="73">
        <f t="shared" si="2"/>
        <v>75.85083336965471</v>
      </c>
      <c r="G64" s="73">
        <v>712.4</v>
      </c>
      <c r="H64" s="95">
        <f t="shared" si="0"/>
        <v>-68.5</v>
      </c>
      <c r="I64" s="167">
        <v>624.9</v>
      </c>
      <c r="J64" s="73">
        <v>678.2</v>
      </c>
      <c r="K64" s="211">
        <f t="shared" si="9"/>
        <v>-53.30000000000007</v>
      </c>
      <c r="L64" s="72">
        <f t="shared" si="4"/>
        <v>9.704923124708806</v>
      </c>
      <c r="M64" s="73">
        <f t="shared" si="5"/>
        <v>9.519932622122404</v>
      </c>
      <c r="N64" s="126">
        <f t="shared" si="8"/>
        <v>0.18499050258640182</v>
      </c>
    </row>
    <row r="65" spans="1:14" s="366" customFormat="1" ht="15">
      <c r="A65" s="70" t="s">
        <v>38</v>
      </c>
      <c r="B65" s="166">
        <v>271.882</v>
      </c>
      <c r="C65" s="23">
        <v>1.4</v>
      </c>
      <c r="D65" s="314">
        <f t="shared" si="1"/>
        <v>270.482</v>
      </c>
      <c r="E65" s="72">
        <v>105.2</v>
      </c>
      <c r="F65" s="73">
        <f t="shared" si="2"/>
        <v>38.893530807965035</v>
      </c>
      <c r="G65" s="73">
        <v>224.2</v>
      </c>
      <c r="H65" s="95">
        <f t="shared" si="0"/>
        <v>-118.99999999999999</v>
      </c>
      <c r="I65" s="167">
        <v>146.1</v>
      </c>
      <c r="J65" s="73">
        <v>362.6</v>
      </c>
      <c r="K65" s="211">
        <f t="shared" si="9"/>
        <v>-216.50000000000003</v>
      </c>
      <c r="L65" s="72">
        <f t="shared" si="4"/>
        <v>13.887832699619771</v>
      </c>
      <c r="M65" s="73">
        <f t="shared" si="5"/>
        <v>16.17305976806423</v>
      </c>
      <c r="N65" s="126">
        <f t="shared" si="8"/>
        <v>-2.2852270684444598</v>
      </c>
    </row>
    <row r="66" spans="1:14" s="366" customFormat="1" ht="15">
      <c r="A66" s="75" t="s">
        <v>39</v>
      </c>
      <c r="B66" s="166">
        <v>586.071</v>
      </c>
      <c r="C66" s="23">
        <v>3.7</v>
      </c>
      <c r="D66" s="314">
        <f t="shared" si="1"/>
        <v>582.371</v>
      </c>
      <c r="E66" s="72">
        <v>309.2</v>
      </c>
      <c r="F66" s="73">
        <f t="shared" si="2"/>
        <v>53.09330306625844</v>
      </c>
      <c r="G66" s="73">
        <v>548</v>
      </c>
      <c r="H66" s="95">
        <f t="shared" si="0"/>
        <v>-238.8</v>
      </c>
      <c r="I66" s="167">
        <v>375.2</v>
      </c>
      <c r="J66" s="73">
        <v>740</v>
      </c>
      <c r="K66" s="211">
        <f t="shared" si="9"/>
        <v>-364.8</v>
      </c>
      <c r="L66" s="72">
        <f t="shared" si="4"/>
        <v>12.134540750323415</v>
      </c>
      <c r="M66" s="73">
        <f t="shared" si="5"/>
        <v>13.503649635036496</v>
      </c>
      <c r="N66" s="126">
        <f t="shared" si="8"/>
        <v>-1.3691088847130803</v>
      </c>
    </row>
    <row r="67" spans="1:14" s="366" customFormat="1" ht="15">
      <c r="A67" s="75" t="s">
        <v>40</v>
      </c>
      <c r="B67" s="166">
        <v>1128.775</v>
      </c>
      <c r="C67" s="23">
        <v>4.2</v>
      </c>
      <c r="D67" s="314">
        <f t="shared" si="1"/>
        <v>1124.575</v>
      </c>
      <c r="E67" s="94">
        <v>733</v>
      </c>
      <c r="F67" s="73">
        <f t="shared" si="2"/>
        <v>65.18017917880088</v>
      </c>
      <c r="G67" s="66">
        <v>1094.5</v>
      </c>
      <c r="H67" s="95">
        <f t="shared" si="0"/>
        <v>-361.5</v>
      </c>
      <c r="I67" s="166">
        <v>745.4</v>
      </c>
      <c r="J67" s="66">
        <v>1238.9</v>
      </c>
      <c r="K67" s="211">
        <f t="shared" si="9"/>
        <v>-493.5000000000001</v>
      </c>
      <c r="L67" s="72">
        <f t="shared" si="4"/>
        <v>10.169167803547065</v>
      </c>
      <c r="M67" s="73">
        <f t="shared" si="5"/>
        <v>11.319323892188216</v>
      </c>
      <c r="N67" s="126">
        <f t="shared" si="8"/>
        <v>-1.1501560886411504</v>
      </c>
    </row>
    <row r="68" spans="1:14" s="366" customFormat="1" ht="15">
      <c r="A68" s="70" t="s">
        <v>41</v>
      </c>
      <c r="B68" s="166">
        <v>217.565</v>
      </c>
      <c r="C68" s="23"/>
      <c r="D68" s="314">
        <f t="shared" si="1"/>
        <v>217.565</v>
      </c>
      <c r="E68" s="72">
        <v>86.364</v>
      </c>
      <c r="F68" s="73">
        <f t="shared" si="2"/>
        <v>39.695723117229335</v>
      </c>
      <c r="G68" s="73">
        <v>230.5</v>
      </c>
      <c r="H68" s="95">
        <f t="shared" si="0"/>
        <v>-144.136</v>
      </c>
      <c r="I68" s="167">
        <v>105.305</v>
      </c>
      <c r="J68" s="73">
        <v>288.2</v>
      </c>
      <c r="K68" s="211">
        <f t="shared" si="9"/>
        <v>-182.89499999999998</v>
      </c>
      <c r="L68" s="72">
        <f t="shared" si="4"/>
        <v>12.19315918669816</v>
      </c>
      <c r="M68" s="73">
        <f t="shared" si="5"/>
        <v>12.503253796095443</v>
      </c>
      <c r="N68" s="126">
        <f t="shared" si="8"/>
        <v>-0.3100946093972823</v>
      </c>
    </row>
    <row r="69" spans="1:14" s="44" customFormat="1" ht="15.75">
      <c r="A69" s="41" t="s">
        <v>76</v>
      </c>
      <c r="B69" s="165">
        <v>94.331</v>
      </c>
      <c r="C69" s="26">
        <f>SUM(C70:C75)-C73-C74</f>
        <v>0</v>
      </c>
      <c r="D69" s="313">
        <f t="shared" si="1"/>
        <v>94.331</v>
      </c>
      <c r="E69" s="42">
        <f>SUM(E70:E75)-E73-E74</f>
        <v>75.84</v>
      </c>
      <c r="F69" s="39">
        <f t="shared" si="2"/>
        <v>80.39774835419958</v>
      </c>
      <c r="G69" s="39">
        <v>86.5</v>
      </c>
      <c r="H69" s="67">
        <f t="shared" si="0"/>
        <v>-10.659999999999997</v>
      </c>
      <c r="I69" s="170">
        <f>SUM(I70:I75)-I73-I74</f>
        <v>76.99</v>
      </c>
      <c r="J69" s="39">
        <v>75.1</v>
      </c>
      <c r="K69" s="211">
        <f t="shared" si="9"/>
        <v>1.8900000000000006</v>
      </c>
      <c r="L69" s="42">
        <f t="shared" si="4"/>
        <v>10.151635021097045</v>
      </c>
      <c r="M69" s="39">
        <f>IF(G69&gt;0,J69/G69*10,"")</f>
        <v>8.68208092485549</v>
      </c>
      <c r="N69" s="130">
        <f t="shared" si="8"/>
        <v>1.4695540962415539</v>
      </c>
    </row>
    <row r="70" spans="1:14" s="366" customFormat="1" ht="15">
      <c r="A70" s="70" t="s">
        <v>77</v>
      </c>
      <c r="B70" s="166">
        <v>24.143</v>
      </c>
      <c r="C70" s="23"/>
      <c r="D70" s="314">
        <f t="shared" si="1"/>
        <v>24.143</v>
      </c>
      <c r="E70" s="72">
        <v>21.24</v>
      </c>
      <c r="F70" s="73">
        <f t="shared" si="2"/>
        <v>87.97581079401895</v>
      </c>
      <c r="G70" s="73">
        <v>31.9</v>
      </c>
      <c r="H70" s="95">
        <f t="shared" si="0"/>
        <v>-10.66</v>
      </c>
      <c r="I70" s="167">
        <v>18.69</v>
      </c>
      <c r="J70" s="73">
        <v>18.9</v>
      </c>
      <c r="K70" s="211">
        <f t="shared" si="9"/>
        <v>-0.2099999999999973</v>
      </c>
      <c r="L70" s="72">
        <f t="shared" si="4"/>
        <v>8.799435028248588</v>
      </c>
      <c r="M70" s="73">
        <f t="shared" si="5"/>
        <v>5.924764890282131</v>
      </c>
      <c r="N70" s="126">
        <f t="shared" si="8"/>
        <v>2.874670137966457</v>
      </c>
    </row>
    <row r="71" spans="1:14" s="366" customFormat="1" ht="15" hidden="1">
      <c r="A71" s="70" t="s">
        <v>42</v>
      </c>
      <c r="B71" s="166"/>
      <c r="C71" s="23"/>
      <c r="D71" s="314">
        <f aca="true" t="shared" si="10" ref="D71:D102">B71-C71</f>
        <v>0</v>
      </c>
      <c r="E71" s="72"/>
      <c r="F71" s="73" t="e">
        <f aca="true" t="shared" si="11" ref="F71:F102">E71/D71*100</f>
        <v>#DIV/0!</v>
      </c>
      <c r="G71" s="73"/>
      <c r="H71" s="95">
        <f t="shared" si="0"/>
        <v>0</v>
      </c>
      <c r="I71" s="167"/>
      <c r="J71" s="73"/>
      <c r="K71" s="211">
        <f t="shared" si="9"/>
        <v>0</v>
      </c>
      <c r="L71" s="72">
        <f aca="true" t="shared" si="12" ref="L71:L102">IF(E71&gt;0,I71/E71*10,"")</f>
      </c>
      <c r="M71" s="73">
        <f aca="true" t="shared" si="13" ref="M71:M102">IF(G71&gt;0,J71/G71*10,"")</f>
      </c>
      <c r="N71" s="126" t="e">
        <f t="shared" si="8"/>
        <v>#VALUE!</v>
      </c>
    </row>
    <row r="72" spans="1:14" s="366" customFormat="1" ht="15" hidden="1">
      <c r="A72" s="70" t="s">
        <v>43</v>
      </c>
      <c r="B72" s="166"/>
      <c r="C72" s="23"/>
      <c r="D72" s="314">
        <f t="shared" si="10"/>
        <v>0</v>
      </c>
      <c r="E72" s="72"/>
      <c r="F72" s="73" t="e">
        <f t="shared" si="11"/>
        <v>#DIV/0!</v>
      </c>
      <c r="G72" s="73"/>
      <c r="H72" s="95">
        <f aca="true" t="shared" si="14" ref="H72:H103">E72-G72</f>
        <v>0</v>
      </c>
      <c r="I72" s="167"/>
      <c r="J72" s="73"/>
      <c r="K72" s="211">
        <f t="shared" si="9"/>
        <v>0</v>
      </c>
      <c r="L72" s="72">
        <f t="shared" si="12"/>
      </c>
      <c r="M72" s="73">
        <f t="shared" si="13"/>
      </c>
      <c r="N72" s="126" t="e">
        <f t="shared" si="8"/>
        <v>#VALUE!</v>
      </c>
    </row>
    <row r="73" spans="1:14" s="366" customFormat="1" ht="15" hidden="1">
      <c r="A73" s="70" t="s">
        <v>78</v>
      </c>
      <c r="B73" s="166"/>
      <c r="C73" s="23"/>
      <c r="D73" s="314">
        <f t="shared" si="10"/>
        <v>0</v>
      </c>
      <c r="E73" s="72"/>
      <c r="F73" s="73" t="e">
        <f t="shared" si="11"/>
        <v>#DIV/0!</v>
      </c>
      <c r="G73" s="73"/>
      <c r="H73" s="95">
        <f t="shared" si="14"/>
        <v>0</v>
      </c>
      <c r="I73" s="167"/>
      <c r="J73" s="73"/>
      <c r="K73" s="211">
        <f t="shared" si="9"/>
        <v>0</v>
      </c>
      <c r="L73" s="72">
        <f t="shared" si="12"/>
      </c>
      <c r="M73" s="73">
        <f t="shared" si="13"/>
      </c>
      <c r="N73" s="126" t="e">
        <f t="shared" si="8"/>
        <v>#VALUE!</v>
      </c>
    </row>
    <row r="74" spans="1:14" s="366" customFormat="1" ht="15" hidden="1">
      <c r="A74" s="70" t="s">
        <v>79</v>
      </c>
      <c r="B74" s="166"/>
      <c r="C74" s="23"/>
      <c r="D74" s="314">
        <f t="shared" si="10"/>
        <v>0</v>
      </c>
      <c r="E74" s="72"/>
      <c r="F74" s="73" t="e">
        <f t="shared" si="11"/>
        <v>#DIV/0!</v>
      </c>
      <c r="G74" s="73"/>
      <c r="H74" s="95">
        <f t="shared" si="14"/>
        <v>0</v>
      </c>
      <c r="I74" s="167"/>
      <c r="J74" s="73"/>
      <c r="K74" s="211">
        <f t="shared" si="9"/>
        <v>0</v>
      </c>
      <c r="L74" s="72">
        <f t="shared" si="12"/>
      </c>
      <c r="M74" s="73">
        <f t="shared" si="13"/>
      </c>
      <c r="N74" s="126" t="e">
        <f t="shared" si="8"/>
        <v>#VALUE!</v>
      </c>
    </row>
    <row r="75" spans="1:14" s="366" customFormat="1" ht="15">
      <c r="A75" s="70" t="s">
        <v>44</v>
      </c>
      <c r="B75" s="166">
        <v>70.188</v>
      </c>
      <c r="C75" s="23"/>
      <c r="D75" s="314">
        <f t="shared" si="10"/>
        <v>70.188</v>
      </c>
      <c r="E75" s="72">
        <v>54.6</v>
      </c>
      <c r="F75" s="73">
        <f t="shared" si="11"/>
        <v>77.79107539750385</v>
      </c>
      <c r="G75" s="73">
        <v>54.6</v>
      </c>
      <c r="H75" s="95">
        <f t="shared" si="14"/>
        <v>0</v>
      </c>
      <c r="I75" s="167">
        <v>58.3</v>
      </c>
      <c r="J75" s="73">
        <v>56.2</v>
      </c>
      <c r="K75" s="211">
        <f t="shared" si="9"/>
        <v>2.0999999999999943</v>
      </c>
      <c r="L75" s="72">
        <f t="shared" si="12"/>
        <v>10.677655677655677</v>
      </c>
      <c r="M75" s="73">
        <f t="shared" si="13"/>
        <v>10.293040293040294</v>
      </c>
      <c r="N75" s="126">
        <f t="shared" si="8"/>
        <v>0.38461538461538325</v>
      </c>
    </row>
    <row r="76" spans="1:14" s="44" customFormat="1" ht="15.75">
      <c r="A76" s="41" t="s">
        <v>45</v>
      </c>
      <c r="B76" s="165">
        <v>644.361</v>
      </c>
      <c r="C76" s="26">
        <f>SUM(C77:C92)-C83-C84-C92</f>
        <v>4</v>
      </c>
      <c r="D76" s="313">
        <f t="shared" si="10"/>
        <v>640.361</v>
      </c>
      <c r="E76" s="42">
        <f>SUM(E77:E92)-E83-E84-E92</f>
        <v>394.99999999999994</v>
      </c>
      <c r="F76" s="39">
        <f t="shared" si="11"/>
        <v>61.683956393346875</v>
      </c>
      <c r="G76" s="39">
        <v>446.842</v>
      </c>
      <c r="H76" s="67">
        <f t="shared" si="14"/>
        <v>-51.84200000000004</v>
      </c>
      <c r="I76" s="170">
        <f>SUM(I77:I92)-I83-I84-I92</f>
        <v>428.6</v>
      </c>
      <c r="J76" s="39">
        <v>475.76000000000005</v>
      </c>
      <c r="K76" s="111">
        <f aca="true" t="shared" si="15" ref="K76:K103">I76-J76</f>
        <v>-47.160000000000025</v>
      </c>
      <c r="L76" s="42">
        <f>IF(E76&gt;0,I76/E76*10,"")</f>
        <v>10.850632911392408</v>
      </c>
      <c r="M76" s="39">
        <f>IF(G76&gt;0,J76/G76*10,"")</f>
        <v>10.647163874479125</v>
      </c>
      <c r="N76" s="130">
        <f t="shared" si="8"/>
        <v>0.20346903691328322</v>
      </c>
    </row>
    <row r="77" spans="1:14" s="366" customFormat="1" ht="15" hidden="1">
      <c r="A77" s="70" t="s">
        <v>80</v>
      </c>
      <c r="B77" s="166">
        <v>0</v>
      </c>
      <c r="C77" s="23"/>
      <c r="D77" s="314">
        <f t="shared" si="10"/>
        <v>0</v>
      </c>
      <c r="E77" s="72"/>
      <c r="F77" s="73" t="e">
        <f t="shared" si="11"/>
        <v>#DIV/0!</v>
      </c>
      <c r="G77" s="73"/>
      <c r="H77" s="95">
        <f t="shared" si="14"/>
        <v>0</v>
      </c>
      <c r="I77" s="167"/>
      <c r="J77" s="73"/>
      <c r="K77" s="268">
        <f t="shared" si="15"/>
        <v>0</v>
      </c>
      <c r="L77" s="72">
        <f t="shared" si="12"/>
      </c>
      <c r="M77" s="73">
        <f t="shared" si="13"/>
      </c>
      <c r="N77" s="126" t="e">
        <f t="shared" si="8"/>
        <v>#VALUE!</v>
      </c>
    </row>
    <row r="78" spans="1:14" s="366" customFormat="1" ht="15" hidden="1">
      <c r="A78" s="70" t="s">
        <v>81</v>
      </c>
      <c r="B78" s="166"/>
      <c r="C78" s="23"/>
      <c r="D78" s="314">
        <f t="shared" si="10"/>
        <v>0</v>
      </c>
      <c r="E78" s="72"/>
      <c r="F78" s="73" t="e">
        <f t="shared" si="11"/>
        <v>#DIV/0!</v>
      </c>
      <c r="G78" s="73"/>
      <c r="H78" s="95">
        <f t="shared" si="14"/>
        <v>0</v>
      </c>
      <c r="I78" s="167"/>
      <c r="J78" s="73"/>
      <c r="K78" s="268">
        <f t="shared" si="15"/>
        <v>0</v>
      </c>
      <c r="L78" s="72">
        <f t="shared" si="12"/>
      </c>
      <c r="M78" s="73">
        <f t="shared" si="13"/>
      </c>
      <c r="N78" s="126" t="e">
        <f t="shared" si="8"/>
        <v>#VALUE!</v>
      </c>
    </row>
    <row r="79" spans="1:14" s="366" customFormat="1" ht="15" hidden="1">
      <c r="A79" s="70" t="s">
        <v>82</v>
      </c>
      <c r="B79" s="166"/>
      <c r="C79" s="23"/>
      <c r="D79" s="314">
        <f t="shared" si="10"/>
        <v>0</v>
      </c>
      <c r="E79" s="72"/>
      <c r="F79" s="73" t="e">
        <f t="shared" si="11"/>
        <v>#DIV/0!</v>
      </c>
      <c r="G79" s="73"/>
      <c r="H79" s="95">
        <f t="shared" si="14"/>
        <v>0</v>
      </c>
      <c r="I79" s="167"/>
      <c r="J79" s="73"/>
      <c r="K79" s="268">
        <f t="shared" si="15"/>
        <v>0</v>
      </c>
      <c r="L79" s="72">
        <f t="shared" si="12"/>
      </c>
      <c r="M79" s="73">
        <f t="shared" si="13"/>
      </c>
      <c r="N79" s="126" t="e">
        <f t="shared" si="8"/>
        <v>#VALUE!</v>
      </c>
    </row>
    <row r="80" spans="1:14" s="366" customFormat="1" ht="15" hidden="1">
      <c r="A80" s="70" t="s">
        <v>83</v>
      </c>
      <c r="B80" s="166">
        <v>999999999</v>
      </c>
      <c r="C80" s="23"/>
      <c r="D80" s="314">
        <f t="shared" si="10"/>
        <v>999999999</v>
      </c>
      <c r="E80" s="72"/>
      <c r="F80" s="73">
        <f t="shared" si="11"/>
        <v>0</v>
      </c>
      <c r="G80" s="73"/>
      <c r="H80" s="95">
        <f t="shared" si="14"/>
        <v>0</v>
      </c>
      <c r="I80" s="167"/>
      <c r="J80" s="73"/>
      <c r="K80" s="268">
        <f t="shared" si="15"/>
        <v>0</v>
      </c>
      <c r="L80" s="72">
        <f t="shared" si="12"/>
      </c>
      <c r="M80" s="73">
        <f t="shared" si="13"/>
      </c>
      <c r="N80" s="126" t="e">
        <f t="shared" si="8"/>
        <v>#VALUE!</v>
      </c>
    </row>
    <row r="81" spans="1:14" s="366" customFormat="1" ht="15">
      <c r="A81" s="70" t="s">
        <v>46</v>
      </c>
      <c r="B81" s="166">
        <v>574.224</v>
      </c>
      <c r="C81" s="23">
        <v>4</v>
      </c>
      <c r="D81" s="314">
        <f t="shared" si="10"/>
        <v>570.224</v>
      </c>
      <c r="E81" s="72">
        <v>365.4</v>
      </c>
      <c r="F81" s="73">
        <f t="shared" si="11"/>
        <v>64.0800808103482</v>
      </c>
      <c r="G81" s="73">
        <v>405.2</v>
      </c>
      <c r="H81" s="95">
        <f t="shared" si="14"/>
        <v>-39.80000000000001</v>
      </c>
      <c r="I81" s="167">
        <v>403.6</v>
      </c>
      <c r="J81" s="73">
        <v>418.3</v>
      </c>
      <c r="K81" s="268">
        <f t="shared" si="15"/>
        <v>-14.699999999999989</v>
      </c>
      <c r="L81" s="72">
        <f t="shared" si="12"/>
        <v>11.045429666119322</v>
      </c>
      <c r="M81" s="73">
        <f t="shared" si="13"/>
        <v>10.32329713721619</v>
      </c>
      <c r="N81" s="126">
        <f t="shared" si="8"/>
        <v>0.7221325289031313</v>
      </c>
    </row>
    <row r="82" spans="1:14" s="366" customFormat="1" ht="15" hidden="1">
      <c r="A82" s="70" t="s">
        <v>47</v>
      </c>
      <c r="B82" s="166">
        <v>2.409</v>
      </c>
      <c r="C82" s="23"/>
      <c r="D82" s="314">
        <f t="shared" si="10"/>
        <v>2.409</v>
      </c>
      <c r="E82" s="72"/>
      <c r="F82" s="73">
        <f t="shared" si="11"/>
        <v>0</v>
      </c>
      <c r="G82" s="73">
        <v>0.56</v>
      </c>
      <c r="H82" s="95">
        <f t="shared" si="14"/>
        <v>-0.56</v>
      </c>
      <c r="I82" s="167"/>
      <c r="J82" s="73">
        <v>0.66</v>
      </c>
      <c r="K82" s="268">
        <f t="shared" si="15"/>
        <v>-0.66</v>
      </c>
      <c r="L82" s="72">
        <f t="shared" si="12"/>
      </c>
      <c r="M82" s="73">
        <f t="shared" si="13"/>
        <v>11.785714285714286</v>
      </c>
      <c r="N82" s="126" t="e">
        <f t="shared" si="8"/>
        <v>#VALUE!</v>
      </c>
    </row>
    <row r="83" spans="1:14" s="366" customFormat="1" ht="15" hidden="1">
      <c r="A83" s="70" t="s">
        <v>84</v>
      </c>
      <c r="B83" s="166"/>
      <c r="C83" s="23"/>
      <c r="D83" s="314">
        <f t="shared" si="10"/>
        <v>0</v>
      </c>
      <c r="E83" s="72"/>
      <c r="F83" s="73" t="e">
        <f t="shared" si="11"/>
        <v>#DIV/0!</v>
      </c>
      <c r="G83" s="73"/>
      <c r="H83" s="95">
        <f t="shared" si="14"/>
        <v>0</v>
      </c>
      <c r="I83" s="167"/>
      <c r="J83" s="73"/>
      <c r="K83" s="268">
        <f t="shared" si="15"/>
        <v>0</v>
      </c>
      <c r="L83" s="72">
        <f t="shared" si="12"/>
      </c>
      <c r="M83" s="73">
        <f t="shared" si="13"/>
      </c>
      <c r="N83" s="126" t="e">
        <f t="shared" si="8"/>
        <v>#VALUE!</v>
      </c>
    </row>
    <row r="84" spans="1:14" s="366" customFormat="1" ht="15" hidden="1">
      <c r="A84" s="70" t="s">
        <v>85</v>
      </c>
      <c r="B84" s="166"/>
      <c r="C84" s="23"/>
      <c r="D84" s="314">
        <f t="shared" si="10"/>
        <v>0</v>
      </c>
      <c r="E84" s="72"/>
      <c r="F84" s="73" t="e">
        <f t="shared" si="11"/>
        <v>#DIV/0!</v>
      </c>
      <c r="G84" s="73"/>
      <c r="H84" s="95">
        <f t="shared" si="14"/>
        <v>0</v>
      </c>
      <c r="I84" s="167"/>
      <c r="J84" s="73"/>
      <c r="K84" s="268">
        <f t="shared" si="15"/>
        <v>0</v>
      </c>
      <c r="L84" s="72">
        <f t="shared" si="12"/>
      </c>
      <c r="M84" s="73">
        <f t="shared" si="13"/>
      </c>
      <c r="N84" s="126" t="e">
        <f t="shared" si="8"/>
        <v>#VALUE!</v>
      </c>
    </row>
    <row r="85" spans="1:14" s="366" customFormat="1" ht="15" hidden="1">
      <c r="A85" s="70" t="s">
        <v>48</v>
      </c>
      <c r="B85" s="166"/>
      <c r="C85" s="23"/>
      <c r="D85" s="314">
        <f t="shared" si="10"/>
        <v>0</v>
      </c>
      <c r="E85" s="72"/>
      <c r="F85" s="73" t="e">
        <f t="shared" si="11"/>
        <v>#DIV/0!</v>
      </c>
      <c r="G85" s="73"/>
      <c r="H85" s="95">
        <f t="shared" si="14"/>
        <v>0</v>
      </c>
      <c r="I85" s="167"/>
      <c r="J85" s="73"/>
      <c r="K85" s="268">
        <f t="shared" si="15"/>
        <v>0</v>
      </c>
      <c r="L85" s="72">
        <f t="shared" si="12"/>
      </c>
      <c r="M85" s="73">
        <f t="shared" si="13"/>
      </c>
      <c r="N85" s="126" t="e">
        <f t="shared" si="8"/>
        <v>#VALUE!</v>
      </c>
    </row>
    <row r="86" spans="1:14" s="366" customFormat="1" ht="15" hidden="1">
      <c r="A86" s="70" t="s">
        <v>86</v>
      </c>
      <c r="B86" s="166"/>
      <c r="C86" s="23"/>
      <c r="D86" s="314">
        <f t="shared" si="10"/>
        <v>0</v>
      </c>
      <c r="E86" s="72"/>
      <c r="F86" s="73" t="e">
        <f t="shared" si="11"/>
        <v>#DIV/0!</v>
      </c>
      <c r="G86" s="73"/>
      <c r="H86" s="95">
        <f t="shared" si="14"/>
        <v>0</v>
      </c>
      <c r="I86" s="167"/>
      <c r="J86" s="73"/>
      <c r="K86" s="268">
        <f t="shared" si="15"/>
        <v>0</v>
      </c>
      <c r="L86" s="72">
        <f t="shared" si="12"/>
      </c>
      <c r="M86" s="73">
        <f t="shared" si="13"/>
      </c>
      <c r="N86" s="126" t="e">
        <f t="shared" si="8"/>
        <v>#VALUE!</v>
      </c>
    </row>
    <row r="87" spans="1:14" s="366" customFormat="1" ht="15" hidden="1">
      <c r="A87" s="70" t="s">
        <v>49</v>
      </c>
      <c r="B87" s="166">
        <v>0.31</v>
      </c>
      <c r="C87" s="23"/>
      <c r="D87" s="314">
        <f t="shared" si="10"/>
        <v>0.31</v>
      </c>
      <c r="E87" s="72"/>
      <c r="F87" s="73">
        <f t="shared" si="11"/>
        <v>0</v>
      </c>
      <c r="G87" s="73">
        <v>0.582</v>
      </c>
      <c r="H87" s="95">
        <f t="shared" si="14"/>
        <v>-0.582</v>
      </c>
      <c r="I87" s="167"/>
      <c r="J87" s="73">
        <v>0.6</v>
      </c>
      <c r="K87" s="268">
        <f t="shared" si="15"/>
        <v>-0.6</v>
      </c>
      <c r="L87" s="72">
        <f t="shared" si="12"/>
      </c>
      <c r="M87" s="73">
        <f t="shared" si="13"/>
        <v>10.309278350515465</v>
      </c>
      <c r="N87" s="126" t="e">
        <f t="shared" si="8"/>
        <v>#VALUE!</v>
      </c>
    </row>
    <row r="88" spans="1:14" s="366" customFormat="1" ht="15">
      <c r="A88" s="70" t="s">
        <v>50</v>
      </c>
      <c r="B88" s="166">
        <v>13.752</v>
      </c>
      <c r="C88" s="23"/>
      <c r="D88" s="314">
        <f t="shared" si="10"/>
        <v>13.752</v>
      </c>
      <c r="E88" s="72">
        <v>7.2</v>
      </c>
      <c r="F88" s="73">
        <f t="shared" si="11"/>
        <v>52.35602094240838</v>
      </c>
      <c r="G88" s="73"/>
      <c r="H88" s="95">
        <f t="shared" si="14"/>
        <v>7.2</v>
      </c>
      <c r="I88" s="167">
        <v>4.6</v>
      </c>
      <c r="J88" s="73"/>
      <c r="K88" s="268">
        <f t="shared" si="15"/>
        <v>4.6</v>
      </c>
      <c r="L88" s="72">
        <f t="shared" si="12"/>
        <v>6.388888888888888</v>
      </c>
      <c r="M88" s="73"/>
      <c r="N88" s="126">
        <f t="shared" si="8"/>
        <v>6.388888888888888</v>
      </c>
    </row>
    <row r="89" spans="1:14" s="366" customFormat="1" ht="15">
      <c r="A89" s="76" t="s">
        <v>51</v>
      </c>
      <c r="B89" s="177">
        <v>53.15</v>
      </c>
      <c r="C89" s="92"/>
      <c r="D89" s="315">
        <f t="shared" si="10"/>
        <v>53.15</v>
      </c>
      <c r="E89" s="77">
        <v>22.4</v>
      </c>
      <c r="F89" s="79">
        <f t="shared" si="11"/>
        <v>42.14487300094073</v>
      </c>
      <c r="G89" s="79">
        <v>40.5</v>
      </c>
      <c r="H89" s="215">
        <f t="shared" si="14"/>
        <v>-18.1</v>
      </c>
      <c r="I89" s="186">
        <v>20.4</v>
      </c>
      <c r="J89" s="79">
        <v>56.2</v>
      </c>
      <c r="K89" s="270">
        <f t="shared" si="15"/>
        <v>-35.800000000000004</v>
      </c>
      <c r="L89" s="77">
        <f t="shared" si="12"/>
        <v>9.107142857142858</v>
      </c>
      <c r="M89" s="79">
        <f t="shared" si="13"/>
        <v>13.876543209876544</v>
      </c>
      <c r="N89" s="132">
        <f t="shared" si="8"/>
        <v>-4.769400352733687</v>
      </c>
    </row>
    <row r="90" spans="1:14" s="366" customFormat="1" ht="15" hidden="1">
      <c r="A90" s="277" t="s">
        <v>52</v>
      </c>
      <c r="B90" s="89"/>
      <c r="C90" s="248"/>
      <c r="D90" s="312">
        <f t="shared" si="10"/>
        <v>0</v>
      </c>
      <c r="E90" s="90"/>
      <c r="F90" s="91" t="e">
        <f t="shared" si="11"/>
        <v>#DIV/0!</v>
      </c>
      <c r="G90" s="91"/>
      <c r="H90" s="278">
        <f t="shared" si="14"/>
        <v>0</v>
      </c>
      <c r="I90" s="90"/>
      <c r="J90" s="91"/>
      <c r="K90" s="160">
        <f t="shared" si="15"/>
        <v>0</v>
      </c>
      <c r="L90" s="90">
        <f t="shared" si="12"/>
      </c>
      <c r="M90" s="91">
        <f t="shared" si="13"/>
      </c>
      <c r="N90" s="160" t="e">
        <f t="shared" si="8"/>
        <v>#VALUE!</v>
      </c>
    </row>
    <row r="91" spans="1:14" s="366" customFormat="1" ht="15" hidden="1">
      <c r="A91" s="70" t="s">
        <v>97</v>
      </c>
      <c r="B91" s="71">
        <v>0.013</v>
      </c>
      <c r="C91" s="23"/>
      <c r="D91" s="302">
        <f t="shared" si="10"/>
        <v>0.013</v>
      </c>
      <c r="E91" s="72"/>
      <c r="F91" s="73">
        <f t="shared" si="11"/>
        <v>0</v>
      </c>
      <c r="G91" s="73"/>
      <c r="H91" s="211">
        <f t="shared" si="14"/>
        <v>0</v>
      </c>
      <c r="I91" s="72"/>
      <c r="J91" s="73"/>
      <c r="K91" s="74">
        <f t="shared" si="15"/>
        <v>0</v>
      </c>
      <c r="L91" s="72">
        <f t="shared" si="12"/>
      </c>
      <c r="M91" s="73">
        <f t="shared" si="13"/>
      </c>
      <c r="N91" s="74" t="e">
        <f t="shared" si="8"/>
        <v>#VALUE!</v>
      </c>
    </row>
    <row r="92" spans="1:14" s="366" customFormat="1" ht="15" hidden="1">
      <c r="A92" s="70" t="s">
        <v>87</v>
      </c>
      <c r="B92" s="71"/>
      <c r="C92" s="23"/>
      <c r="D92" s="302">
        <f t="shared" si="10"/>
        <v>0</v>
      </c>
      <c r="E92" s="72"/>
      <c r="F92" s="73" t="e">
        <f t="shared" si="11"/>
        <v>#DIV/0!</v>
      </c>
      <c r="G92" s="73"/>
      <c r="H92" s="211">
        <f t="shared" si="14"/>
        <v>0</v>
      </c>
      <c r="I92" s="72"/>
      <c r="J92" s="73"/>
      <c r="K92" s="74">
        <f t="shared" si="15"/>
        <v>0</v>
      </c>
      <c r="L92" s="72">
        <f t="shared" si="12"/>
      </c>
      <c r="M92" s="73">
        <f t="shared" si="13"/>
      </c>
      <c r="N92" s="74" t="e">
        <f t="shared" si="8"/>
        <v>#VALUE!</v>
      </c>
    </row>
    <row r="93" spans="1:14" s="44" customFormat="1" ht="15.75" hidden="1">
      <c r="A93" s="41" t="s">
        <v>53</v>
      </c>
      <c r="B93" s="40">
        <v>0.017</v>
      </c>
      <c r="C93" s="26">
        <f>SUM(C94:C103)-C99</f>
        <v>0</v>
      </c>
      <c r="D93" s="301">
        <f t="shared" si="10"/>
        <v>0.017</v>
      </c>
      <c r="E93" s="42">
        <f>SUM(E94:E103)-E99</f>
        <v>0</v>
      </c>
      <c r="F93" s="39">
        <f t="shared" si="11"/>
        <v>0</v>
      </c>
      <c r="G93" s="39">
        <v>0</v>
      </c>
      <c r="H93" s="109">
        <f t="shared" si="14"/>
        <v>0</v>
      </c>
      <c r="I93" s="42">
        <f>SUM(I94:I103)-I99</f>
        <v>0</v>
      </c>
      <c r="J93" s="39">
        <v>0</v>
      </c>
      <c r="K93" s="43">
        <f t="shared" si="15"/>
        <v>0</v>
      </c>
      <c r="L93" s="42">
        <f t="shared" si="12"/>
      </c>
      <c r="M93" s="39">
        <f t="shared" si="13"/>
      </c>
      <c r="N93" s="43" t="e">
        <f t="shared" si="8"/>
        <v>#VALUE!</v>
      </c>
    </row>
    <row r="94" spans="1:14" s="366" customFormat="1" ht="15" hidden="1">
      <c r="A94" s="70" t="s">
        <v>88</v>
      </c>
      <c r="B94" s="71"/>
      <c r="C94" s="23"/>
      <c r="D94" s="302">
        <f t="shared" si="10"/>
        <v>0</v>
      </c>
      <c r="E94" s="72"/>
      <c r="F94" s="73" t="e">
        <f t="shared" si="11"/>
        <v>#DIV/0!</v>
      </c>
      <c r="G94" s="73"/>
      <c r="H94" s="211">
        <f t="shared" si="14"/>
        <v>0</v>
      </c>
      <c r="I94" s="72"/>
      <c r="J94" s="73"/>
      <c r="K94" s="74">
        <f t="shared" si="15"/>
        <v>0</v>
      </c>
      <c r="L94" s="72">
        <f t="shared" si="12"/>
      </c>
      <c r="M94" s="73">
        <f t="shared" si="13"/>
      </c>
      <c r="N94" s="74" t="e">
        <f t="shared" si="8"/>
        <v>#VALUE!</v>
      </c>
    </row>
    <row r="95" spans="1:14" s="366" customFormat="1" ht="15" hidden="1">
      <c r="A95" s="70" t="s">
        <v>54</v>
      </c>
      <c r="B95" s="71">
        <v>0.001</v>
      </c>
      <c r="C95" s="23"/>
      <c r="D95" s="302">
        <f t="shared" si="10"/>
        <v>0.001</v>
      </c>
      <c r="E95" s="72"/>
      <c r="F95" s="73">
        <f t="shared" si="11"/>
        <v>0</v>
      </c>
      <c r="G95" s="73"/>
      <c r="H95" s="211">
        <f t="shared" si="14"/>
        <v>0</v>
      </c>
      <c r="I95" s="72"/>
      <c r="J95" s="73"/>
      <c r="K95" s="74">
        <f t="shared" si="15"/>
        <v>0</v>
      </c>
      <c r="L95" s="72">
        <f t="shared" si="12"/>
      </c>
      <c r="M95" s="73">
        <f t="shared" si="13"/>
      </c>
      <c r="N95" s="74" t="e">
        <f t="shared" si="8"/>
        <v>#VALUE!</v>
      </c>
    </row>
    <row r="96" spans="1:14" s="366" customFormat="1" ht="15" hidden="1">
      <c r="A96" s="70" t="s">
        <v>55</v>
      </c>
      <c r="B96" s="71">
        <v>0.003</v>
      </c>
      <c r="C96" s="23"/>
      <c r="D96" s="302">
        <f t="shared" si="10"/>
        <v>0.003</v>
      </c>
      <c r="E96" s="72"/>
      <c r="F96" s="73">
        <f t="shared" si="11"/>
        <v>0</v>
      </c>
      <c r="G96" s="73"/>
      <c r="H96" s="211">
        <f t="shared" si="14"/>
        <v>0</v>
      </c>
      <c r="I96" s="72"/>
      <c r="J96" s="73"/>
      <c r="K96" s="74">
        <f t="shared" si="15"/>
        <v>0</v>
      </c>
      <c r="L96" s="72">
        <f t="shared" si="12"/>
      </c>
      <c r="M96" s="73">
        <f t="shared" si="13"/>
      </c>
      <c r="N96" s="74" t="e">
        <f t="shared" si="8"/>
        <v>#VALUE!</v>
      </c>
    </row>
    <row r="97" spans="1:14" s="366" customFormat="1" ht="15" hidden="1">
      <c r="A97" s="70" t="s">
        <v>56</v>
      </c>
      <c r="B97" s="71">
        <v>0.013</v>
      </c>
      <c r="C97" s="23"/>
      <c r="D97" s="302">
        <f t="shared" si="10"/>
        <v>0.013</v>
      </c>
      <c r="E97" s="72"/>
      <c r="F97" s="73">
        <f t="shared" si="11"/>
        <v>0</v>
      </c>
      <c r="G97" s="73"/>
      <c r="H97" s="211">
        <f t="shared" si="14"/>
        <v>0</v>
      </c>
      <c r="I97" s="72"/>
      <c r="J97" s="73"/>
      <c r="K97" s="74">
        <f t="shared" si="15"/>
        <v>0</v>
      </c>
      <c r="L97" s="72">
        <f t="shared" si="12"/>
      </c>
      <c r="M97" s="73">
        <f t="shared" si="13"/>
      </c>
      <c r="N97" s="74" t="e">
        <f t="shared" si="8"/>
        <v>#VALUE!</v>
      </c>
    </row>
    <row r="98" spans="1:14" s="366" customFormat="1" ht="15" hidden="1">
      <c r="A98" s="70" t="s">
        <v>57</v>
      </c>
      <c r="B98" s="71"/>
      <c r="C98" s="23"/>
      <c r="D98" s="302">
        <f t="shared" si="10"/>
        <v>0</v>
      </c>
      <c r="E98" s="72"/>
      <c r="F98" s="73" t="e">
        <f t="shared" si="11"/>
        <v>#DIV/0!</v>
      </c>
      <c r="G98" s="73"/>
      <c r="H98" s="211">
        <f t="shared" si="14"/>
        <v>0</v>
      </c>
      <c r="I98" s="72"/>
      <c r="J98" s="73"/>
      <c r="K98" s="74">
        <f t="shared" si="15"/>
        <v>0</v>
      </c>
      <c r="L98" s="72">
        <f t="shared" si="12"/>
      </c>
      <c r="M98" s="73">
        <f t="shared" si="13"/>
      </c>
      <c r="N98" s="74" t="e">
        <f t="shared" si="8"/>
        <v>#VALUE!</v>
      </c>
    </row>
    <row r="99" spans="1:14" s="366" customFormat="1" ht="15" hidden="1">
      <c r="A99" s="70" t="s">
        <v>89</v>
      </c>
      <c r="B99" s="71"/>
      <c r="C99" s="23"/>
      <c r="D99" s="302">
        <f t="shared" si="10"/>
        <v>0</v>
      </c>
      <c r="E99" s="72"/>
      <c r="F99" s="73" t="e">
        <f t="shared" si="11"/>
        <v>#DIV/0!</v>
      </c>
      <c r="G99" s="73"/>
      <c r="H99" s="211">
        <f t="shared" si="14"/>
        <v>0</v>
      </c>
      <c r="I99" s="72"/>
      <c r="J99" s="73"/>
      <c r="K99" s="74">
        <f t="shared" si="15"/>
        <v>0</v>
      </c>
      <c r="L99" s="72">
        <f t="shared" si="12"/>
      </c>
      <c r="M99" s="73">
        <f t="shared" si="13"/>
      </c>
      <c r="N99" s="74" t="e">
        <f t="shared" si="8"/>
        <v>#VALUE!</v>
      </c>
    </row>
    <row r="100" spans="1:14" s="366" customFormat="1" ht="15" hidden="1">
      <c r="A100" s="70" t="s">
        <v>58</v>
      </c>
      <c r="B100" s="71"/>
      <c r="C100" s="23"/>
      <c r="D100" s="302">
        <f t="shared" si="10"/>
        <v>0</v>
      </c>
      <c r="E100" s="72"/>
      <c r="F100" s="73" t="e">
        <f t="shared" si="11"/>
        <v>#DIV/0!</v>
      </c>
      <c r="G100" s="73"/>
      <c r="H100" s="211">
        <f t="shared" si="14"/>
        <v>0</v>
      </c>
      <c r="I100" s="72"/>
      <c r="J100" s="73"/>
      <c r="K100" s="74">
        <f t="shared" si="15"/>
        <v>0</v>
      </c>
      <c r="L100" s="72">
        <f t="shared" si="12"/>
      </c>
      <c r="M100" s="73">
        <f t="shared" si="13"/>
      </c>
      <c r="N100" s="74" t="e">
        <f t="shared" si="8"/>
        <v>#VALUE!</v>
      </c>
    </row>
    <row r="101" spans="1:14" s="366" customFormat="1" ht="15" hidden="1">
      <c r="A101" s="70" t="s">
        <v>59</v>
      </c>
      <c r="B101" s="71"/>
      <c r="C101" s="23"/>
      <c r="D101" s="302">
        <f t="shared" si="10"/>
        <v>0</v>
      </c>
      <c r="E101" s="72"/>
      <c r="F101" s="73" t="e">
        <f t="shared" si="11"/>
        <v>#DIV/0!</v>
      </c>
      <c r="G101" s="73"/>
      <c r="H101" s="211">
        <f t="shared" si="14"/>
        <v>0</v>
      </c>
      <c r="I101" s="72"/>
      <c r="J101" s="73"/>
      <c r="K101" s="74">
        <f t="shared" si="15"/>
        <v>0</v>
      </c>
      <c r="L101" s="72">
        <f t="shared" si="12"/>
      </c>
      <c r="M101" s="73">
        <f t="shared" si="13"/>
      </c>
      <c r="N101" s="74" t="e">
        <f t="shared" si="8"/>
        <v>#VALUE!</v>
      </c>
    </row>
    <row r="102" spans="1:14" s="366" customFormat="1" ht="15" hidden="1">
      <c r="A102" s="70" t="s">
        <v>90</v>
      </c>
      <c r="B102" s="71"/>
      <c r="C102" s="92"/>
      <c r="D102" s="303">
        <f t="shared" si="10"/>
        <v>0</v>
      </c>
      <c r="E102" s="72"/>
      <c r="F102" s="79" t="e">
        <f t="shared" si="11"/>
        <v>#DIV/0!</v>
      </c>
      <c r="G102" s="73"/>
      <c r="H102" s="211">
        <f t="shared" si="14"/>
        <v>0</v>
      </c>
      <c r="I102" s="72"/>
      <c r="J102" s="73"/>
      <c r="K102" s="74">
        <f t="shared" si="15"/>
        <v>0</v>
      </c>
      <c r="L102" s="77">
        <f t="shared" si="12"/>
      </c>
      <c r="M102" s="79">
        <f t="shared" si="13"/>
      </c>
      <c r="N102" s="74" t="e">
        <f>L102-M102</f>
        <v>#VALUE!</v>
      </c>
    </row>
    <row r="103" spans="1:14" s="366" customFormat="1" ht="15" hidden="1">
      <c r="A103" s="76" t="s">
        <v>91</v>
      </c>
      <c r="B103" s="267"/>
      <c r="C103" s="309"/>
      <c r="D103" s="309"/>
      <c r="E103" s="77"/>
      <c r="F103" s="78" t="e">
        <f>E103/B103*100</f>
        <v>#DIV/0!</v>
      </c>
      <c r="G103" s="79"/>
      <c r="H103" s="214">
        <f t="shared" si="14"/>
        <v>0</v>
      </c>
      <c r="I103" s="77"/>
      <c r="J103" s="79"/>
      <c r="K103" s="80">
        <f t="shared" si="15"/>
        <v>0</v>
      </c>
      <c r="L103" s="77">
        <f>IF(E103&gt;0,I103/E103*10,"")</f>
      </c>
      <c r="M103" s="186">
        <f>IF(G103&gt;0,J103/G103*10,"")</f>
      </c>
      <c r="N103" s="80" t="e">
        <f>L103-M103</f>
        <v>#VALUE!</v>
      </c>
    </row>
    <row r="104" ht="15" hidden="1"/>
    <row r="105" spans="1:9" s="47" customFormat="1" ht="15">
      <c r="A105" s="82"/>
      <c r="B105" s="82"/>
      <c r="C105" s="82"/>
      <c r="D105" s="82"/>
      <c r="I105" s="366"/>
    </row>
    <row r="106" spans="1:9" s="47" customFormat="1" ht="15">
      <c r="A106" s="82"/>
      <c r="B106" s="82"/>
      <c r="C106" s="82"/>
      <c r="D106" s="82"/>
      <c r="I106" s="366"/>
    </row>
    <row r="107" spans="1:9" s="47" customFormat="1" ht="15">
      <c r="A107" s="82"/>
      <c r="B107" s="82"/>
      <c r="C107" s="82"/>
      <c r="D107" s="82"/>
      <c r="I107" s="366"/>
    </row>
    <row r="108" spans="1:9" s="47" customFormat="1" ht="15">
      <c r="A108" s="82"/>
      <c r="B108" s="82"/>
      <c r="C108" s="82"/>
      <c r="D108" s="82"/>
      <c r="I108" s="366"/>
    </row>
    <row r="109" spans="1:9" s="47" customFormat="1" ht="15">
      <c r="A109" s="82"/>
      <c r="B109" s="82"/>
      <c r="C109" s="82"/>
      <c r="D109" s="82"/>
      <c r="I109" s="366"/>
    </row>
    <row r="110" spans="1:9" s="47" customFormat="1" ht="15">
      <c r="A110" s="82"/>
      <c r="B110" s="82"/>
      <c r="C110" s="82"/>
      <c r="D110" s="82"/>
      <c r="I110" s="366"/>
    </row>
    <row r="111" spans="1:9" s="47" customFormat="1" ht="15">
      <c r="A111" s="82"/>
      <c r="B111" s="82"/>
      <c r="C111" s="82"/>
      <c r="D111" s="82"/>
      <c r="I111" s="366"/>
    </row>
    <row r="112" spans="1:9" s="47" customFormat="1" ht="15">
      <c r="A112" s="82"/>
      <c r="B112" s="82"/>
      <c r="C112" s="82"/>
      <c r="D112" s="82"/>
      <c r="I112" s="366"/>
    </row>
    <row r="113" spans="1:9" s="47" customFormat="1" ht="15">
      <c r="A113" s="82"/>
      <c r="B113" s="82"/>
      <c r="C113" s="82"/>
      <c r="D113" s="82"/>
      <c r="I113" s="366"/>
    </row>
    <row r="114" spans="1:9" s="47" customFormat="1" ht="15">
      <c r="A114" s="82"/>
      <c r="B114" s="82"/>
      <c r="C114" s="82"/>
      <c r="D114" s="82"/>
      <c r="I114" s="366"/>
    </row>
    <row r="115" spans="1:9" s="47" customFormat="1" ht="15">
      <c r="A115" s="82"/>
      <c r="B115" s="82"/>
      <c r="C115" s="82"/>
      <c r="D115" s="82"/>
      <c r="I115" s="366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366"/>
    </row>
    <row r="146" spans="1:8" s="84" customFormat="1" ht="15">
      <c r="A146" s="85"/>
      <c r="B146" s="85"/>
      <c r="C146" s="85"/>
      <c r="D146" s="85"/>
      <c r="H146" s="366"/>
    </row>
    <row r="147" spans="1:8" s="84" customFormat="1" ht="15">
      <c r="A147" s="85"/>
      <c r="B147" s="85"/>
      <c r="C147" s="85"/>
      <c r="D147" s="85"/>
      <c r="H147" s="366"/>
    </row>
    <row r="148" spans="1:8" s="84" customFormat="1" ht="15">
      <c r="A148" s="85"/>
      <c r="B148" s="85"/>
      <c r="C148" s="85"/>
      <c r="D148" s="85"/>
      <c r="H148" s="366"/>
    </row>
    <row r="149" spans="1:8" s="84" customFormat="1" ht="15">
      <c r="A149" s="85"/>
      <c r="B149" s="376"/>
      <c r="C149" s="376"/>
      <c r="D149" s="376"/>
      <c r="E149" s="376"/>
      <c r="F149" s="376"/>
      <c r="H149" s="366"/>
    </row>
    <row r="150" spans="1:8" s="84" customFormat="1" ht="15.75">
      <c r="A150" s="86"/>
      <c r="B150" s="85"/>
      <c r="C150" s="85"/>
      <c r="D150" s="85"/>
      <c r="H150" s="366"/>
    </row>
    <row r="151" spans="1:8" s="84" customFormat="1" ht="15">
      <c r="A151" s="85"/>
      <c r="B151" s="376"/>
      <c r="C151" s="376"/>
      <c r="D151" s="376"/>
      <c r="E151" s="376"/>
      <c r="F151" s="376"/>
      <c r="H151" s="366"/>
    </row>
    <row r="152" spans="1:8" s="84" customFormat="1" ht="15">
      <c r="A152" s="85"/>
      <c r="B152" s="85"/>
      <c r="C152" s="85"/>
      <c r="D152" s="85"/>
      <c r="H152" s="366"/>
    </row>
    <row r="153" spans="1:8" s="84" customFormat="1" ht="15">
      <c r="A153" s="85"/>
      <c r="B153" s="85"/>
      <c r="C153" s="85"/>
      <c r="D153" s="85"/>
      <c r="H153" s="366"/>
    </row>
    <row r="154" spans="1:8" s="84" customFormat="1" ht="15">
      <c r="A154" s="85"/>
      <c r="B154" s="85"/>
      <c r="C154" s="85"/>
      <c r="D154" s="85"/>
      <c r="H154" s="366"/>
    </row>
    <row r="155" spans="1:8" s="84" customFormat="1" ht="15">
      <c r="A155" s="85"/>
      <c r="B155" s="85"/>
      <c r="C155" s="85"/>
      <c r="D155" s="85"/>
      <c r="H155" s="366"/>
    </row>
    <row r="156" spans="1:8" s="84" customFormat="1" ht="15">
      <c r="A156" s="85"/>
      <c r="B156" s="85"/>
      <c r="C156" s="85"/>
      <c r="D156" s="85"/>
      <c r="H156" s="366"/>
    </row>
    <row r="157" spans="1:8" s="84" customFormat="1" ht="15">
      <c r="A157" s="85"/>
      <c r="B157" s="85"/>
      <c r="C157" s="85"/>
      <c r="D157" s="85"/>
      <c r="H157" s="366"/>
    </row>
    <row r="158" spans="1:8" s="84" customFormat="1" ht="15">
      <c r="A158" s="85"/>
      <c r="B158" s="85"/>
      <c r="C158" s="85"/>
      <c r="D158" s="85"/>
      <c r="H158" s="366"/>
    </row>
    <row r="159" spans="1:8" s="84" customFormat="1" ht="15">
      <c r="A159" s="85"/>
      <c r="B159" s="85"/>
      <c r="C159" s="85"/>
      <c r="D159" s="85"/>
      <c r="H159" s="366"/>
    </row>
    <row r="160" spans="1:8" s="84" customFormat="1" ht="15">
      <c r="A160" s="85"/>
      <c r="B160" s="85"/>
      <c r="C160" s="85"/>
      <c r="D160" s="85"/>
      <c r="H160" s="366"/>
    </row>
    <row r="161" spans="1:8" s="84" customFormat="1" ht="15">
      <c r="A161" s="85"/>
      <c r="B161" s="85"/>
      <c r="C161" s="85"/>
      <c r="D161" s="85"/>
      <c r="H161" s="366"/>
    </row>
    <row r="162" spans="1:8" s="84" customFormat="1" ht="15">
      <c r="A162" s="85"/>
      <c r="B162" s="85"/>
      <c r="C162" s="85"/>
      <c r="D162" s="85"/>
      <c r="H162" s="366"/>
    </row>
    <row r="163" spans="1:8" s="84" customFormat="1" ht="15">
      <c r="A163" s="85"/>
      <c r="B163" s="85"/>
      <c r="C163" s="85"/>
      <c r="D163" s="85"/>
      <c r="H163" s="366"/>
    </row>
    <row r="164" spans="1:8" s="84" customFormat="1" ht="15">
      <c r="A164" s="85"/>
      <c r="B164" s="85"/>
      <c r="C164" s="85"/>
      <c r="D164" s="85"/>
      <c r="H164" s="366"/>
    </row>
    <row r="165" spans="1:8" s="84" customFormat="1" ht="15">
      <c r="A165" s="85"/>
      <c r="B165" s="85"/>
      <c r="C165" s="85"/>
      <c r="D165" s="85"/>
      <c r="H165" s="366"/>
    </row>
    <row r="166" spans="1:8" s="84" customFormat="1" ht="15">
      <c r="A166" s="85"/>
      <c r="B166" s="85"/>
      <c r="C166" s="85"/>
      <c r="D166" s="85"/>
      <c r="H166" s="366"/>
    </row>
    <row r="167" spans="1:8" s="84" customFormat="1" ht="15">
      <c r="A167" s="85"/>
      <c r="B167" s="85"/>
      <c r="C167" s="85"/>
      <c r="D167" s="85"/>
      <c r="H167" s="366"/>
    </row>
    <row r="168" spans="1:8" s="84" customFormat="1" ht="15">
      <c r="A168" s="85"/>
      <c r="B168" s="85"/>
      <c r="C168" s="85"/>
      <c r="D168" s="85"/>
      <c r="H168" s="366"/>
    </row>
    <row r="169" spans="1:8" s="84" customFormat="1" ht="15">
      <c r="A169" s="85"/>
      <c r="B169" s="85"/>
      <c r="C169" s="85"/>
      <c r="D169" s="85"/>
      <c r="H169" s="366"/>
    </row>
    <row r="170" spans="1:8" s="84" customFormat="1" ht="15">
      <c r="A170" s="85"/>
      <c r="B170" s="85"/>
      <c r="C170" s="85"/>
      <c r="D170" s="85"/>
      <c r="H170" s="366"/>
    </row>
    <row r="171" spans="1:8" s="84" customFormat="1" ht="15">
      <c r="A171" s="85"/>
      <c r="B171" s="85"/>
      <c r="C171" s="85"/>
      <c r="D171" s="85"/>
      <c r="H171" s="366"/>
    </row>
    <row r="172" spans="1:8" s="84" customFormat="1" ht="15">
      <c r="A172" s="85"/>
      <c r="B172" s="85"/>
      <c r="C172" s="85"/>
      <c r="D172" s="85"/>
      <c r="H172" s="366"/>
    </row>
    <row r="173" spans="1:8" s="84" customFormat="1" ht="15">
      <c r="A173" s="85"/>
      <c r="B173" s="85"/>
      <c r="C173" s="85"/>
      <c r="D173" s="85"/>
      <c r="H173" s="366"/>
    </row>
    <row r="174" spans="1:8" s="84" customFormat="1" ht="15">
      <c r="A174" s="85"/>
      <c r="B174" s="85"/>
      <c r="C174" s="85"/>
      <c r="D174" s="85"/>
      <c r="H174" s="366"/>
    </row>
    <row r="175" spans="1:8" s="84" customFormat="1" ht="15">
      <c r="A175" s="85"/>
      <c r="B175" s="85"/>
      <c r="C175" s="85"/>
      <c r="D175" s="85"/>
      <c r="H175" s="366"/>
    </row>
    <row r="176" spans="1:8" s="84" customFormat="1" ht="15">
      <c r="A176" s="85"/>
      <c r="B176" s="85"/>
      <c r="C176" s="85"/>
      <c r="D176" s="85"/>
      <c r="H176" s="366"/>
    </row>
    <row r="177" spans="1:8" s="84" customFormat="1" ht="15">
      <c r="A177" s="85"/>
      <c r="B177" s="85"/>
      <c r="C177" s="85"/>
      <c r="D177" s="85"/>
      <c r="H177" s="366"/>
    </row>
    <row r="178" spans="1:8" s="84" customFormat="1" ht="15">
      <c r="A178" s="85"/>
      <c r="B178" s="85"/>
      <c r="C178" s="85"/>
      <c r="D178" s="85"/>
      <c r="H178" s="366"/>
    </row>
    <row r="179" spans="1:8" s="84" customFormat="1" ht="15">
      <c r="A179" s="85"/>
      <c r="B179" s="85"/>
      <c r="C179" s="85"/>
      <c r="D179" s="85"/>
      <c r="H179" s="366"/>
    </row>
    <row r="180" spans="1:8" s="84" customFormat="1" ht="15">
      <c r="A180" s="85"/>
      <c r="B180" s="85"/>
      <c r="C180" s="85"/>
      <c r="D180" s="85"/>
      <c r="H180" s="366"/>
    </row>
    <row r="181" spans="1:8" s="84" customFormat="1" ht="15">
      <c r="A181" s="85"/>
      <c r="B181" s="85"/>
      <c r="C181" s="85"/>
      <c r="D181" s="85"/>
      <c r="H181" s="366"/>
    </row>
    <row r="182" spans="1:8" s="84" customFormat="1" ht="15">
      <c r="A182" s="85"/>
      <c r="B182" s="85"/>
      <c r="C182" s="85"/>
      <c r="D182" s="85"/>
      <c r="H182" s="366"/>
    </row>
    <row r="183" spans="1:8" s="84" customFormat="1" ht="15">
      <c r="A183" s="85"/>
      <c r="B183" s="85"/>
      <c r="C183" s="85"/>
      <c r="D183" s="85"/>
      <c r="H183" s="366"/>
    </row>
    <row r="184" spans="1:8" s="84" customFormat="1" ht="15">
      <c r="A184" s="85"/>
      <c r="B184" s="85"/>
      <c r="C184" s="85"/>
      <c r="D184" s="85"/>
      <c r="H184" s="366"/>
    </row>
    <row r="185" spans="1:8" s="84" customFormat="1" ht="15">
      <c r="A185" s="85"/>
      <c r="B185" s="85"/>
      <c r="C185" s="85"/>
      <c r="D185" s="85"/>
      <c r="H185" s="366"/>
    </row>
    <row r="186" spans="1:8" s="84" customFormat="1" ht="15">
      <c r="A186" s="85"/>
      <c r="B186" s="85"/>
      <c r="C186" s="85"/>
      <c r="D186" s="85"/>
      <c r="H186" s="366"/>
    </row>
    <row r="187" spans="1:8" s="84" customFormat="1" ht="15">
      <c r="A187" s="85"/>
      <c r="B187" s="85"/>
      <c r="C187" s="85"/>
      <c r="D187" s="85"/>
      <c r="H187" s="366"/>
    </row>
    <row r="188" spans="1:8" s="84" customFormat="1" ht="15">
      <c r="A188" s="85"/>
      <c r="B188" s="85"/>
      <c r="C188" s="85"/>
      <c r="D188" s="85"/>
      <c r="H188" s="366"/>
    </row>
    <row r="189" spans="1:8" s="84" customFormat="1" ht="15">
      <c r="A189" s="85"/>
      <c r="B189" s="85"/>
      <c r="C189" s="85"/>
      <c r="D189" s="85"/>
      <c r="H189" s="366"/>
    </row>
    <row r="190" spans="1:8" s="84" customFormat="1" ht="15">
      <c r="A190" s="85"/>
      <c r="B190" s="85"/>
      <c r="C190" s="85"/>
      <c r="D190" s="85"/>
      <c r="H190" s="366"/>
    </row>
    <row r="191" spans="1:8" s="84" customFormat="1" ht="15">
      <c r="A191" s="85"/>
      <c r="B191" s="85"/>
      <c r="C191" s="85"/>
      <c r="D191" s="85"/>
      <c r="H191" s="366"/>
    </row>
    <row r="192" spans="1:8" s="56" customFormat="1" ht="15">
      <c r="A192" s="87"/>
      <c r="B192" s="87"/>
      <c r="C192" s="87"/>
      <c r="D192" s="87"/>
      <c r="H192" s="123"/>
    </row>
    <row r="193" spans="1:8" s="56" customFormat="1" ht="15">
      <c r="A193" s="87"/>
      <c r="B193" s="87"/>
      <c r="C193" s="87"/>
      <c r="D193" s="87"/>
      <c r="H193" s="123"/>
    </row>
    <row r="194" spans="1:8" s="56" customFormat="1" ht="15">
      <c r="A194" s="87"/>
      <c r="B194" s="87"/>
      <c r="C194" s="87"/>
      <c r="D194" s="87"/>
      <c r="H194" s="123"/>
    </row>
    <row r="195" spans="1:8" s="56" customFormat="1" ht="15">
      <c r="A195" s="87"/>
      <c r="B195" s="87"/>
      <c r="C195" s="87"/>
      <c r="D195" s="87"/>
      <c r="H195" s="123"/>
    </row>
    <row r="196" spans="1:8" s="56" customFormat="1" ht="15">
      <c r="A196" s="87"/>
      <c r="B196" s="87"/>
      <c r="C196" s="87"/>
      <c r="D196" s="87"/>
      <c r="H196" s="123"/>
    </row>
    <row r="197" spans="1:8" s="56" customFormat="1" ht="15">
      <c r="A197" s="87"/>
      <c r="B197" s="87"/>
      <c r="C197" s="87"/>
      <c r="D197" s="87"/>
      <c r="H197" s="123"/>
    </row>
    <row r="198" spans="1:8" s="56" customFormat="1" ht="15">
      <c r="A198" s="87"/>
      <c r="B198" s="87"/>
      <c r="C198" s="87"/>
      <c r="D198" s="87"/>
      <c r="H198" s="123"/>
    </row>
    <row r="199" spans="1:8" s="56" customFormat="1" ht="15">
      <c r="A199" s="87"/>
      <c r="B199" s="87"/>
      <c r="C199" s="87"/>
      <c r="D199" s="87"/>
      <c r="H199" s="123"/>
    </row>
    <row r="200" spans="1:8" s="56" customFormat="1" ht="15">
      <c r="A200" s="87"/>
      <c r="B200" s="87"/>
      <c r="C200" s="87"/>
      <c r="D200" s="87"/>
      <c r="H200" s="123"/>
    </row>
    <row r="201" spans="1:8" s="56" customFormat="1" ht="15">
      <c r="A201" s="87"/>
      <c r="B201" s="87"/>
      <c r="C201" s="87"/>
      <c r="D201" s="87"/>
      <c r="H201" s="123"/>
    </row>
    <row r="202" spans="1:8" s="56" customFormat="1" ht="15">
      <c r="A202" s="87"/>
      <c r="B202" s="87"/>
      <c r="C202" s="87"/>
      <c r="D202" s="87"/>
      <c r="H202" s="123"/>
    </row>
    <row r="203" spans="1:8" s="56" customFormat="1" ht="15">
      <c r="A203" s="87"/>
      <c r="B203" s="87"/>
      <c r="C203" s="87"/>
      <c r="D203" s="87"/>
      <c r="H203" s="123"/>
    </row>
    <row r="204" spans="1:8" s="56" customFormat="1" ht="15">
      <c r="A204" s="87"/>
      <c r="B204" s="87"/>
      <c r="C204" s="87"/>
      <c r="D204" s="87"/>
      <c r="H204" s="123"/>
    </row>
    <row r="205" spans="1:8" s="56" customFormat="1" ht="15">
      <c r="A205" s="87"/>
      <c r="B205" s="87"/>
      <c r="C205" s="87"/>
      <c r="D205" s="87"/>
      <c r="H205" s="123"/>
    </row>
    <row r="206" spans="1:8" s="56" customFormat="1" ht="15">
      <c r="A206" s="87"/>
      <c r="B206" s="87"/>
      <c r="C206" s="87"/>
      <c r="D206" s="87"/>
      <c r="H206" s="123"/>
    </row>
    <row r="207" spans="1:8" s="56" customFormat="1" ht="15">
      <c r="A207" s="87"/>
      <c r="B207" s="87"/>
      <c r="C207" s="87"/>
      <c r="D207" s="87"/>
      <c r="H207" s="123"/>
    </row>
    <row r="208" spans="1:8" s="56" customFormat="1" ht="15">
      <c r="A208" s="87"/>
      <c r="B208" s="87"/>
      <c r="C208" s="87"/>
      <c r="D208" s="87"/>
      <c r="H208" s="123"/>
    </row>
    <row r="209" spans="1:8" s="56" customFormat="1" ht="15">
      <c r="A209" s="87"/>
      <c r="B209" s="87"/>
      <c r="C209" s="87"/>
      <c r="D209" s="87"/>
      <c r="H209" s="123"/>
    </row>
    <row r="210" spans="1:8" s="56" customFormat="1" ht="15">
      <c r="A210" s="87"/>
      <c r="B210" s="87"/>
      <c r="C210" s="87"/>
      <c r="D210" s="87"/>
      <c r="H210" s="123"/>
    </row>
    <row r="211" spans="1:8" s="56" customFormat="1" ht="15">
      <c r="A211" s="87"/>
      <c r="B211" s="87"/>
      <c r="C211" s="87"/>
      <c r="D211" s="87"/>
      <c r="H211" s="123"/>
    </row>
    <row r="212" spans="1:8" s="56" customFormat="1" ht="15">
      <c r="A212" s="87"/>
      <c r="B212" s="87"/>
      <c r="C212" s="87"/>
      <c r="D212" s="87"/>
      <c r="H212" s="123"/>
    </row>
    <row r="213" spans="1:8" s="56" customFormat="1" ht="15">
      <c r="A213" s="87"/>
      <c r="B213" s="87"/>
      <c r="C213" s="87"/>
      <c r="D213" s="87"/>
      <c r="H213" s="123"/>
    </row>
    <row r="214" spans="1:8" s="56" customFormat="1" ht="15">
      <c r="A214" s="87"/>
      <c r="B214" s="87"/>
      <c r="C214" s="87"/>
      <c r="D214" s="87"/>
      <c r="H214" s="123"/>
    </row>
    <row r="215" spans="1:8" s="56" customFormat="1" ht="15">
      <c r="A215" s="87"/>
      <c r="B215" s="87"/>
      <c r="C215" s="87"/>
      <c r="D215" s="87"/>
      <c r="H215" s="123"/>
    </row>
    <row r="216" spans="1:8" s="56" customFormat="1" ht="15">
      <c r="A216" s="87"/>
      <c r="B216" s="87"/>
      <c r="C216" s="87"/>
      <c r="D216" s="87"/>
      <c r="H216" s="123"/>
    </row>
    <row r="217" spans="1:8" s="56" customFormat="1" ht="15">
      <c r="A217" s="87"/>
      <c r="B217" s="87"/>
      <c r="C217" s="87"/>
      <c r="D217" s="87"/>
      <c r="H217" s="123"/>
    </row>
    <row r="218" spans="1:8" s="56" customFormat="1" ht="15">
      <c r="A218" s="87"/>
      <c r="B218" s="87"/>
      <c r="C218" s="87"/>
      <c r="D218" s="87"/>
      <c r="H218" s="123"/>
    </row>
    <row r="219" spans="1:8" s="56" customFormat="1" ht="15">
      <c r="A219" s="87"/>
      <c r="B219" s="87"/>
      <c r="C219" s="87"/>
      <c r="D219" s="87"/>
      <c r="H219" s="123"/>
    </row>
    <row r="220" spans="1:8" s="56" customFormat="1" ht="15">
      <c r="A220" s="87"/>
      <c r="B220" s="87"/>
      <c r="C220" s="87"/>
      <c r="D220" s="87"/>
      <c r="H220" s="123"/>
    </row>
    <row r="221" spans="1:8" s="56" customFormat="1" ht="15">
      <c r="A221" s="87"/>
      <c r="B221" s="87"/>
      <c r="C221" s="87"/>
      <c r="D221" s="87"/>
      <c r="H221" s="123"/>
    </row>
    <row r="222" spans="1:8" s="56" customFormat="1" ht="15">
      <c r="A222" s="87"/>
      <c r="B222" s="87"/>
      <c r="C222" s="87"/>
      <c r="D222" s="87"/>
      <c r="H222" s="123"/>
    </row>
    <row r="223" spans="1:8" s="56" customFormat="1" ht="15">
      <c r="A223" s="87"/>
      <c r="B223" s="87"/>
      <c r="C223" s="87"/>
      <c r="D223" s="87"/>
      <c r="H223" s="123"/>
    </row>
    <row r="224" spans="1:8" s="56" customFormat="1" ht="15">
      <c r="A224" s="87"/>
      <c r="B224" s="87"/>
      <c r="C224" s="87"/>
      <c r="D224" s="87"/>
      <c r="H224" s="123"/>
    </row>
    <row r="225" spans="1:8" s="56" customFormat="1" ht="15">
      <c r="A225" s="87"/>
      <c r="B225" s="87"/>
      <c r="C225" s="87"/>
      <c r="D225" s="87"/>
      <c r="H225" s="123"/>
    </row>
    <row r="226" spans="1:8" s="56" customFormat="1" ht="15">
      <c r="A226" s="87"/>
      <c r="B226" s="87"/>
      <c r="C226" s="87"/>
      <c r="D226" s="87"/>
      <c r="H226" s="123"/>
    </row>
    <row r="227" spans="1:8" s="56" customFormat="1" ht="15">
      <c r="A227" s="87"/>
      <c r="B227" s="87"/>
      <c r="C227" s="87"/>
      <c r="D227" s="87"/>
      <c r="H227" s="123"/>
    </row>
    <row r="228" spans="1:8" s="56" customFormat="1" ht="0.75" customHeight="1">
      <c r="A228" s="87"/>
      <c r="B228" s="87"/>
      <c r="C228" s="87"/>
      <c r="D228" s="87"/>
      <c r="H228" s="123"/>
    </row>
    <row r="229" spans="1:8" s="56" customFormat="1" ht="15">
      <c r="A229" s="87"/>
      <c r="B229" s="87"/>
      <c r="C229" s="87"/>
      <c r="D229" s="87"/>
      <c r="H229" s="123"/>
    </row>
    <row r="230" spans="1:8" s="56" customFormat="1" ht="15">
      <c r="A230" s="87"/>
      <c r="B230" s="87"/>
      <c r="C230" s="87"/>
      <c r="D230" s="87"/>
      <c r="H230" s="123"/>
    </row>
    <row r="231" spans="1:8" s="56" customFormat="1" ht="15">
      <c r="A231" s="87"/>
      <c r="B231" s="87"/>
      <c r="C231" s="87"/>
      <c r="D231" s="87"/>
      <c r="H231" s="123"/>
    </row>
    <row r="232" spans="1:8" s="56" customFormat="1" ht="15">
      <c r="A232" s="87"/>
      <c r="B232" s="87"/>
      <c r="C232" s="87"/>
      <c r="D232" s="87"/>
      <c r="H232" s="123"/>
    </row>
    <row r="233" spans="1:8" s="56" customFormat="1" ht="15">
      <c r="A233" s="87"/>
      <c r="B233" s="87"/>
      <c r="C233" s="87"/>
      <c r="D233" s="87"/>
      <c r="H233" s="123"/>
    </row>
    <row r="234" spans="1:8" s="56" customFormat="1" ht="15">
      <c r="A234" s="87"/>
      <c r="B234" s="87"/>
      <c r="C234" s="87"/>
      <c r="D234" s="87"/>
      <c r="H234" s="123"/>
    </row>
    <row r="235" spans="1:8" s="56" customFormat="1" ht="15">
      <c r="A235" s="87"/>
      <c r="B235" s="87"/>
      <c r="C235" s="87"/>
      <c r="D235" s="87"/>
      <c r="H235" s="123"/>
    </row>
    <row r="236" spans="1:8" s="56" customFormat="1" ht="15">
      <c r="A236" s="87"/>
      <c r="B236" s="87"/>
      <c r="C236" s="87"/>
      <c r="D236" s="87"/>
      <c r="H236" s="123"/>
    </row>
    <row r="237" spans="1:8" s="56" customFormat="1" ht="15">
      <c r="A237" s="87"/>
      <c r="B237" s="87"/>
      <c r="C237" s="87"/>
      <c r="D237" s="87"/>
      <c r="H237" s="123"/>
    </row>
    <row r="238" spans="1:8" s="56" customFormat="1" ht="15">
      <c r="A238" s="87"/>
      <c r="B238" s="87"/>
      <c r="C238" s="87"/>
      <c r="D238" s="87"/>
      <c r="H238" s="123"/>
    </row>
    <row r="239" spans="1:8" s="56" customFormat="1" ht="15">
      <c r="A239" s="87"/>
      <c r="B239" s="87"/>
      <c r="C239" s="87"/>
      <c r="D239" s="87"/>
      <c r="H239" s="123"/>
    </row>
    <row r="240" spans="1:8" s="56" customFormat="1" ht="15">
      <c r="A240" s="87"/>
      <c r="B240" s="87"/>
      <c r="C240" s="87"/>
      <c r="D240" s="87"/>
      <c r="H240" s="123"/>
    </row>
    <row r="241" spans="1:8" s="56" customFormat="1" ht="15">
      <c r="A241" s="87"/>
      <c r="B241" s="87"/>
      <c r="C241" s="87"/>
      <c r="D241" s="87"/>
      <c r="H241" s="123"/>
    </row>
    <row r="242" spans="1:8" s="56" customFormat="1" ht="15">
      <c r="A242" s="87"/>
      <c r="B242" s="87"/>
      <c r="C242" s="87"/>
      <c r="D242" s="87"/>
      <c r="H242" s="123"/>
    </row>
    <row r="243" spans="1:8" s="56" customFormat="1" ht="15">
      <c r="A243" s="87"/>
      <c r="B243" s="87"/>
      <c r="C243" s="87"/>
      <c r="D243" s="87"/>
      <c r="H243" s="123"/>
    </row>
    <row r="244" spans="1:8" s="56" customFormat="1" ht="15">
      <c r="A244" s="87"/>
      <c r="B244" s="87"/>
      <c r="C244" s="87"/>
      <c r="D244" s="87"/>
      <c r="H244" s="123"/>
    </row>
    <row r="245" spans="1:8" s="56" customFormat="1" ht="15">
      <c r="A245" s="87"/>
      <c r="B245" s="87"/>
      <c r="C245" s="87"/>
      <c r="D245" s="87"/>
      <c r="H245" s="123"/>
    </row>
    <row r="246" spans="1:8" s="56" customFormat="1" ht="15">
      <c r="A246" s="87"/>
      <c r="B246" s="87"/>
      <c r="C246" s="87"/>
      <c r="D246" s="87"/>
      <c r="H246" s="123"/>
    </row>
    <row r="247" spans="1:8" s="56" customFormat="1" ht="15">
      <c r="A247" s="87"/>
      <c r="B247" s="87"/>
      <c r="C247" s="87"/>
      <c r="D247" s="87"/>
      <c r="H247" s="123"/>
    </row>
    <row r="248" spans="1:8" s="56" customFormat="1" ht="15">
      <c r="A248" s="87"/>
      <c r="B248" s="87"/>
      <c r="C248" s="87"/>
      <c r="D248" s="87"/>
      <c r="H248" s="123"/>
    </row>
    <row r="249" spans="1:8" s="56" customFormat="1" ht="15">
      <c r="A249" s="87"/>
      <c r="B249" s="87"/>
      <c r="C249" s="87"/>
      <c r="D249" s="87"/>
      <c r="H249" s="123"/>
    </row>
    <row r="250" spans="1:8" s="56" customFormat="1" ht="15">
      <c r="A250" s="87"/>
      <c r="B250" s="87"/>
      <c r="C250" s="87"/>
      <c r="D250" s="87"/>
      <c r="H250" s="123"/>
    </row>
    <row r="251" spans="1:8" s="56" customFormat="1" ht="15">
      <c r="A251" s="87"/>
      <c r="B251" s="87"/>
      <c r="C251" s="87"/>
      <c r="D251" s="87"/>
      <c r="H251" s="123"/>
    </row>
    <row r="252" spans="1:8" s="56" customFormat="1" ht="15">
      <c r="A252" s="87"/>
      <c r="B252" s="87"/>
      <c r="C252" s="87"/>
      <c r="D252" s="87"/>
      <c r="H252" s="123"/>
    </row>
    <row r="253" spans="1:8" s="56" customFormat="1" ht="15">
      <c r="A253" s="87"/>
      <c r="B253" s="87"/>
      <c r="C253" s="87"/>
      <c r="D253" s="87"/>
      <c r="H253" s="123"/>
    </row>
    <row r="254" spans="1:8" s="56" customFormat="1" ht="15">
      <c r="A254" s="87"/>
      <c r="B254" s="87"/>
      <c r="C254" s="87"/>
      <c r="D254" s="87"/>
      <c r="H254" s="123"/>
    </row>
    <row r="255" spans="1:8" s="56" customFormat="1" ht="15">
      <c r="A255" s="87"/>
      <c r="B255" s="87"/>
      <c r="C255" s="87"/>
      <c r="D255" s="87"/>
      <c r="H255" s="123"/>
    </row>
    <row r="256" spans="1:8" s="56" customFormat="1" ht="15">
      <c r="A256" s="87"/>
      <c r="B256" s="87"/>
      <c r="C256" s="87"/>
      <c r="D256" s="87"/>
      <c r="H256" s="123"/>
    </row>
    <row r="257" spans="1:8" s="56" customFormat="1" ht="15">
      <c r="A257" s="87"/>
      <c r="B257" s="87"/>
      <c r="C257" s="87"/>
      <c r="D257" s="87"/>
      <c r="H257" s="123"/>
    </row>
    <row r="258" spans="1:8" s="56" customFormat="1" ht="15">
      <c r="A258" s="87"/>
      <c r="B258" s="87"/>
      <c r="C258" s="87"/>
      <c r="D258" s="87"/>
      <c r="H258" s="123"/>
    </row>
    <row r="259" spans="1:8" s="56" customFormat="1" ht="15">
      <c r="A259" s="87"/>
      <c r="B259" s="87"/>
      <c r="C259" s="87"/>
      <c r="D259" s="87"/>
      <c r="H259" s="123"/>
    </row>
    <row r="260" spans="1:8" s="56" customFormat="1" ht="15">
      <c r="A260" s="87"/>
      <c r="B260" s="87"/>
      <c r="C260" s="87"/>
      <c r="D260" s="87"/>
      <c r="H260" s="123"/>
    </row>
    <row r="261" spans="1:8" s="56" customFormat="1" ht="15">
      <c r="A261" s="87"/>
      <c r="B261" s="87"/>
      <c r="C261" s="87"/>
      <c r="D261" s="87"/>
      <c r="H261" s="123"/>
    </row>
    <row r="262" spans="1:8" s="56" customFormat="1" ht="15">
      <c r="A262" s="87"/>
      <c r="B262" s="87"/>
      <c r="C262" s="87"/>
      <c r="D262" s="87"/>
      <c r="H262" s="123"/>
    </row>
    <row r="263" spans="1:8" s="56" customFormat="1" ht="15">
      <c r="A263" s="87"/>
      <c r="B263" s="87"/>
      <c r="C263" s="87"/>
      <c r="D263" s="87"/>
      <c r="H263" s="123"/>
    </row>
    <row r="264" spans="1:8" s="56" customFormat="1" ht="15">
      <c r="A264" s="87"/>
      <c r="B264" s="87"/>
      <c r="C264" s="87"/>
      <c r="D264" s="87"/>
      <c r="H264" s="123"/>
    </row>
    <row r="265" spans="1:8" s="56" customFormat="1" ht="15">
      <c r="A265" s="87"/>
      <c r="B265" s="87"/>
      <c r="C265" s="87"/>
      <c r="D265" s="87"/>
      <c r="H265" s="123"/>
    </row>
    <row r="266" s="56" customFormat="1" ht="15">
      <c r="H266" s="123"/>
    </row>
    <row r="267" s="56" customFormat="1" ht="15">
      <c r="H267" s="123"/>
    </row>
    <row r="268" s="56" customFormat="1" ht="15">
      <c r="H268" s="123"/>
    </row>
    <row r="269" s="56" customFormat="1" ht="15">
      <c r="H269" s="123"/>
    </row>
    <row r="270" s="56" customFormat="1" ht="15">
      <c r="H270" s="123"/>
    </row>
    <row r="271" s="56" customFormat="1" ht="15">
      <c r="H271" s="123"/>
    </row>
    <row r="272" s="56" customFormat="1" ht="15">
      <c r="H272" s="123"/>
    </row>
    <row r="273" s="56" customFormat="1" ht="15">
      <c r="H273" s="123"/>
    </row>
    <row r="274" s="56" customFormat="1" ht="15">
      <c r="H274" s="123"/>
    </row>
    <row r="275" s="56" customFormat="1" ht="15">
      <c r="H275" s="123"/>
    </row>
    <row r="276" s="56" customFormat="1" ht="15">
      <c r="H276" s="123"/>
    </row>
    <row r="277" s="56" customFormat="1" ht="15">
      <c r="H277" s="123"/>
    </row>
    <row r="278" s="56" customFormat="1" ht="15">
      <c r="H278" s="123"/>
    </row>
    <row r="279" s="56" customFormat="1" ht="15">
      <c r="H279" s="123"/>
    </row>
    <row r="280" s="56" customFormat="1" ht="15">
      <c r="H280" s="123"/>
    </row>
    <row r="281" s="56" customFormat="1" ht="15">
      <c r="H281" s="123"/>
    </row>
    <row r="282" s="56" customFormat="1" ht="15">
      <c r="H282" s="123"/>
    </row>
    <row r="283" s="56" customFormat="1" ht="15">
      <c r="H283" s="123"/>
    </row>
    <row r="284" s="56" customFormat="1" ht="15">
      <c r="H284" s="123"/>
    </row>
    <row r="285" s="56" customFormat="1" ht="15">
      <c r="H285" s="123"/>
    </row>
    <row r="286" s="56" customFormat="1" ht="15">
      <c r="H286" s="123"/>
    </row>
    <row r="287" s="56" customFormat="1" ht="15">
      <c r="H287" s="123"/>
    </row>
    <row r="288" s="56" customFormat="1" ht="15">
      <c r="H288" s="123"/>
    </row>
    <row r="289" s="56" customFormat="1" ht="15">
      <c r="H289" s="123"/>
    </row>
    <row r="290" s="56" customFormat="1" ht="15">
      <c r="H290" s="123"/>
    </row>
    <row r="291" s="56" customFormat="1" ht="15">
      <c r="H291" s="123"/>
    </row>
    <row r="292" s="56" customFormat="1" ht="15">
      <c r="H292" s="123"/>
    </row>
    <row r="293" s="56" customFormat="1" ht="15">
      <c r="H293" s="123"/>
    </row>
    <row r="294" s="56" customFormat="1" ht="15">
      <c r="H294" s="123"/>
    </row>
    <row r="295" s="56" customFormat="1" ht="15">
      <c r="H295" s="123"/>
    </row>
    <row r="296" s="56" customFormat="1" ht="15">
      <c r="H296" s="123"/>
    </row>
    <row r="297" s="56" customFormat="1" ht="15">
      <c r="H297" s="123"/>
    </row>
    <row r="298" s="56" customFormat="1" ht="15">
      <c r="H298" s="123"/>
    </row>
    <row r="299" s="56" customFormat="1" ht="15">
      <c r="H299" s="123"/>
    </row>
    <row r="300" s="56" customFormat="1" ht="15">
      <c r="H300" s="123"/>
    </row>
    <row r="301" s="56" customFormat="1" ht="15">
      <c r="H301" s="123"/>
    </row>
    <row r="302" s="56" customFormat="1" ht="15">
      <c r="H302" s="123"/>
    </row>
    <row r="303" s="56" customFormat="1" ht="15">
      <c r="H303" s="123"/>
    </row>
    <row r="304" s="56" customFormat="1" ht="15">
      <c r="H304" s="123"/>
    </row>
    <row r="305" s="56" customFormat="1" ht="15">
      <c r="H305" s="123"/>
    </row>
    <row r="306" s="56" customFormat="1" ht="15">
      <c r="H306" s="123"/>
    </row>
    <row r="307" s="56" customFormat="1" ht="15">
      <c r="H307" s="123"/>
    </row>
    <row r="308" s="56" customFormat="1" ht="15">
      <c r="H308" s="123"/>
    </row>
    <row r="309" s="56" customFormat="1" ht="15">
      <c r="H309" s="123"/>
    </row>
    <row r="310" s="56" customFormat="1" ht="15">
      <c r="H310" s="123"/>
    </row>
    <row r="311" s="56" customFormat="1" ht="15">
      <c r="H311" s="123"/>
    </row>
    <row r="312" s="56" customFormat="1" ht="15">
      <c r="H312" s="123"/>
    </row>
    <row r="313" s="56" customFormat="1" ht="15">
      <c r="H313" s="123"/>
    </row>
    <row r="314" s="56" customFormat="1" ht="15">
      <c r="H314" s="123"/>
    </row>
    <row r="315" s="56" customFormat="1" ht="15">
      <c r="H315" s="123"/>
    </row>
    <row r="316" s="56" customFormat="1" ht="15">
      <c r="H316" s="123"/>
    </row>
    <row r="317" s="56" customFormat="1" ht="15">
      <c r="H317" s="123"/>
    </row>
    <row r="318" s="56" customFormat="1" ht="15">
      <c r="H318" s="123"/>
    </row>
    <row r="319" s="56" customFormat="1" ht="15">
      <c r="H319" s="123"/>
    </row>
    <row r="320" s="56" customFormat="1" ht="15">
      <c r="H320" s="123"/>
    </row>
    <row r="321" s="56" customFormat="1" ht="15">
      <c r="H321" s="123"/>
    </row>
    <row r="322" s="56" customFormat="1" ht="15">
      <c r="H322" s="123"/>
    </row>
    <row r="323" s="56" customFormat="1" ht="15">
      <c r="H323" s="123"/>
    </row>
    <row r="324" s="56" customFormat="1" ht="15">
      <c r="H324" s="123"/>
    </row>
    <row r="325" s="56" customFormat="1" ht="15">
      <c r="H325" s="123"/>
    </row>
    <row r="326" s="56" customFormat="1" ht="15">
      <c r="H326" s="123"/>
    </row>
    <row r="327" s="56" customFormat="1" ht="15">
      <c r="H327" s="123"/>
    </row>
    <row r="328" s="56" customFormat="1" ht="15">
      <c r="H328" s="123"/>
    </row>
    <row r="329" s="56" customFormat="1" ht="15">
      <c r="H329" s="123"/>
    </row>
    <row r="330" s="56" customFormat="1" ht="15">
      <c r="H330" s="123"/>
    </row>
    <row r="331" s="56" customFormat="1" ht="15">
      <c r="H331" s="123"/>
    </row>
    <row r="332" s="56" customFormat="1" ht="15">
      <c r="H332" s="123"/>
    </row>
    <row r="333" s="56" customFormat="1" ht="15">
      <c r="H333" s="123"/>
    </row>
    <row r="334" s="56" customFormat="1" ht="15">
      <c r="H334" s="123"/>
    </row>
    <row r="335" s="56" customFormat="1" ht="15">
      <c r="H335" s="123"/>
    </row>
    <row r="336" s="56" customFormat="1" ht="15">
      <c r="H336" s="123"/>
    </row>
    <row r="337" s="56" customFormat="1" ht="15">
      <c r="H337" s="123"/>
    </row>
    <row r="338" s="56" customFormat="1" ht="15">
      <c r="H338" s="123"/>
    </row>
    <row r="339" s="56" customFormat="1" ht="15">
      <c r="H339" s="123"/>
    </row>
    <row r="340" s="56" customFormat="1" ht="15">
      <c r="H340" s="123"/>
    </row>
    <row r="341" s="56" customFormat="1" ht="15">
      <c r="H341" s="123"/>
    </row>
    <row r="342" s="56" customFormat="1" ht="15">
      <c r="H342" s="123"/>
    </row>
    <row r="343" s="56" customFormat="1" ht="15">
      <c r="H343" s="123"/>
    </row>
    <row r="344" s="56" customFormat="1" ht="15">
      <c r="H344" s="123"/>
    </row>
    <row r="345" s="56" customFormat="1" ht="15">
      <c r="H345" s="123"/>
    </row>
    <row r="346" s="56" customFormat="1" ht="15">
      <c r="H346" s="123"/>
    </row>
    <row r="347" s="56" customFormat="1" ht="15">
      <c r="H347" s="123"/>
    </row>
    <row r="348" s="56" customFormat="1" ht="15">
      <c r="H348" s="123"/>
    </row>
    <row r="349" s="56" customFormat="1" ht="15">
      <c r="H349" s="123"/>
    </row>
    <row r="350" s="56" customFormat="1" ht="15">
      <c r="H350" s="123"/>
    </row>
    <row r="351" s="56" customFormat="1" ht="15">
      <c r="H351" s="123"/>
    </row>
    <row r="352" s="56" customFormat="1" ht="15">
      <c r="H352" s="123"/>
    </row>
    <row r="353" s="56" customFormat="1" ht="15">
      <c r="H353" s="123"/>
    </row>
    <row r="354" s="56" customFormat="1" ht="15">
      <c r="H354" s="123"/>
    </row>
    <row r="355" s="56" customFormat="1" ht="15">
      <c r="H355" s="123"/>
    </row>
    <row r="356" s="56" customFormat="1" ht="15">
      <c r="H356" s="123"/>
    </row>
    <row r="357" s="56" customFormat="1" ht="15">
      <c r="H357" s="123"/>
    </row>
    <row r="358" s="56" customFormat="1" ht="15">
      <c r="H358" s="123"/>
    </row>
    <row r="359" s="56" customFormat="1" ht="15">
      <c r="H359" s="123"/>
    </row>
    <row r="360" s="56" customFormat="1" ht="15">
      <c r="H360" s="123"/>
    </row>
    <row r="361" s="56" customFormat="1" ht="15">
      <c r="H361" s="123"/>
    </row>
    <row r="362" s="56" customFormat="1" ht="15">
      <c r="H362" s="123"/>
    </row>
    <row r="363" s="56" customFormat="1" ht="15">
      <c r="H363" s="123"/>
    </row>
    <row r="364" s="56" customFormat="1" ht="15">
      <c r="H364" s="123"/>
    </row>
    <row r="365" s="56" customFormat="1" ht="15">
      <c r="H365" s="123"/>
    </row>
    <row r="366" s="56" customFormat="1" ht="15">
      <c r="H366" s="123"/>
    </row>
    <row r="367" s="56" customFormat="1" ht="15">
      <c r="H367" s="123"/>
    </row>
    <row r="368" s="56" customFormat="1" ht="15">
      <c r="H368" s="123"/>
    </row>
    <row r="369" s="56" customFormat="1" ht="15">
      <c r="H369" s="123"/>
    </row>
    <row r="370" s="56" customFormat="1" ht="15">
      <c r="H370" s="123"/>
    </row>
    <row r="371" s="56" customFormat="1" ht="15">
      <c r="H371" s="123"/>
    </row>
    <row r="372" s="56" customFormat="1" ht="15">
      <c r="H372" s="123"/>
    </row>
    <row r="373" s="56" customFormat="1" ht="15">
      <c r="H373" s="123"/>
    </row>
    <row r="374" s="56" customFormat="1" ht="15">
      <c r="H374" s="123"/>
    </row>
    <row r="375" s="56" customFormat="1" ht="15">
      <c r="H375" s="123"/>
    </row>
    <row r="376" s="56" customFormat="1" ht="15">
      <c r="H376" s="123"/>
    </row>
    <row r="377" s="56" customFormat="1" ht="15">
      <c r="H377" s="123"/>
    </row>
    <row r="378" s="56" customFormat="1" ht="15">
      <c r="H378" s="123"/>
    </row>
    <row r="379" s="56" customFormat="1" ht="15">
      <c r="H379" s="123"/>
    </row>
    <row r="380" s="56" customFormat="1" ht="15">
      <c r="H380" s="123"/>
    </row>
    <row r="381" s="56" customFormat="1" ht="15">
      <c r="H381" s="123"/>
    </row>
    <row r="382" s="56" customFormat="1" ht="15">
      <c r="H382" s="123"/>
    </row>
    <row r="383" s="56" customFormat="1" ht="15">
      <c r="H383" s="123"/>
    </row>
    <row r="384" s="56" customFormat="1" ht="15">
      <c r="H384" s="123"/>
    </row>
    <row r="385" s="56" customFormat="1" ht="15">
      <c r="H385" s="123"/>
    </row>
    <row r="386" s="56" customFormat="1" ht="15">
      <c r="H386" s="123"/>
    </row>
    <row r="387" s="56" customFormat="1" ht="15">
      <c r="H387" s="123"/>
    </row>
    <row r="388" s="56" customFormat="1" ht="15">
      <c r="H388" s="123"/>
    </row>
    <row r="389" s="56" customFormat="1" ht="15">
      <c r="H389" s="123"/>
    </row>
    <row r="390" s="56" customFormat="1" ht="15">
      <c r="H390" s="123"/>
    </row>
  </sheetData>
  <sheetProtection/>
  <mergeCells count="11">
    <mergeCell ref="A1:N1"/>
    <mergeCell ref="A2:N2"/>
    <mergeCell ref="A4:A5"/>
    <mergeCell ref="B4:B5"/>
    <mergeCell ref="E4:H4"/>
    <mergeCell ref="I4:K4"/>
    <mergeCell ref="C4:C5"/>
    <mergeCell ref="D4:D5"/>
    <mergeCell ref="L4:N4"/>
    <mergeCell ref="B149:F149"/>
    <mergeCell ref="B151:F151"/>
  </mergeCells>
  <printOptions horizontalCentered="1"/>
  <pageMargins left="0.1968503937007874" right="0.1968503937007874" top="0" bottom="0" header="0" footer="0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50" sqref="R50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2.37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4" bestFit="1" customWidth="1"/>
    <col min="9" max="9" width="9.75390625" style="56" customWidth="1"/>
    <col min="10" max="10" width="9.625" style="52" customWidth="1"/>
    <col min="11" max="11" width="11.00390625" style="52" bestFit="1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21.75" customHeight="1">
      <c r="A1" s="390" t="s">
        <v>141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4.25" customHeight="1">
      <c r="A2" s="391" t="str">
        <f>зерноск!A2</f>
        <v>по состоянию на 16 ноября 2017 года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ht="3" customHeight="1" hidden="1">
      <c r="A3" s="49"/>
      <c r="B3" s="49"/>
      <c r="C3" s="49"/>
      <c r="D3" s="49"/>
      <c r="E3" s="50"/>
      <c r="F3" s="50"/>
      <c r="G3" s="50"/>
      <c r="H3" s="120"/>
      <c r="I3" s="50"/>
      <c r="J3" s="50"/>
      <c r="K3" s="50"/>
      <c r="L3" s="51"/>
      <c r="M3" s="51"/>
      <c r="N3" s="51"/>
    </row>
    <row r="4" spans="1:14" s="56" customFormat="1" ht="18" customHeight="1">
      <c r="A4" s="374" t="s">
        <v>1</v>
      </c>
      <c r="B4" s="386" t="s">
        <v>136</v>
      </c>
      <c r="C4" s="382" t="s">
        <v>144</v>
      </c>
      <c r="D4" s="380" t="s">
        <v>145</v>
      </c>
      <c r="E4" s="374" t="s">
        <v>96</v>
      </c>
      <c r="F4" s="374"/>
      <c r="G4" s="375"/>
      <c r="H4" s="375"/>
      <c r="I4" s="378" t="s">
        <v>60</v>
      </c>
      <c r="J4" s="375"/>
      <c r="K4" s="379"/>
      <c r="L4" s="394" t="s">
        <v>0</v>
      </c>
      <c r="M4" s="395"/>
      <c r="N4" s="396"/>
    </row>
    <row r="5" spans="1:19" s="56" customFormat="1" ht="32.25" customHeight="1">
      <c r="A5" s="377"/>
      <c r="B5" s="386"/>
      <c r="C5" s="383"/>
      <c r="D5" s="381"/>
      <c r="E5" s="365" t="s">
        <v>104</v>
      </c>
      <c r="F5" s="365" t="s">
        <v>109</v>
      </c>
      <c r="G5" s="365" t="s">
        <v>105</v>
      </c>
      <c r="H5" s="365" t="s">
        <v>103</v>
      </c>
      <c r="I5" s="367" t="s">
        <v>104</v>
      </c>
      <c r="J5" s="365" t="s">
        <v>105</v>
      </c>
      <c r="K5" s="368" t="s">
        <v>103</v>
      </c>
      <c r="L5" s="365" t="s">
        <v>104</v>
      </c>
      <c r="M5" s="365" t="s">
        <v>105</v>
      </c>
      <c r="N5" s="365" t="s">
        <v>103</v>
      </c>
      <c r="S5" s="60"/>
    </row>
    <row r="6" spans="1:14" s="45" customFormat="1" ht="15.75">
      <c r="A6" s="161" t="s">
        <v>2</v>
      </c>
      <c r="B6" s="316">
        <v>2604.266</v>
      </c>
      <c r="C6" s="355">
        <v>29.907999999999994</v>
      </c>
      <c r="D6" s="353">
        <f aca="true" t="shared" si="0" ref="D6:D39">B6-C6</f>
        <v>2574.358</v>
      </c>
      <c r="E6" s="171">
        <f>E7+E26+E37+E46+E54+E69+E76+E93</f>
        <v>2441.1499999999996</v>
      </c>
      <c r="F6" s="298">
        <f>E6/D6*100</f>
        <v>94.82558369892608</v>
      </c>
      <c r="G6" s="62">
        <v>2040.346</v>
      </c>
      <c r="H6" s="63">
        <f aca="true" t="shared" si="1" ref="H6:H71">E6-G6</f>
        <v>400.80399999999963</v>
      </c>
      <c r="I6" s="164">
        <f>I7+I26+I37+I46+I54+I69+I76+I93</f>
        <v>3646.7202</v>
      </c>
      <c r="J6" s="62">
        <v>3163.5612499999997</v>
      </c>
      <c r="K6" s="210">
        <f>I6-J6</f>
        <v>483.15895000000046</v>
      </c>
      <c r="L6" s="176">
        <f>IF(E6&gt;0,I6/E6*10,"")</f>
        <v>14.938533887716858</v>
      </c>
      <c r="M6" s="298">
        <f>IF(G6&gt;0,J6/G6*10,"")</f>
        <v>15.505023412695689</v>
      </c>
      <c r="N6" s="63">
        <f>L6-M6</f>
        <v>-0.5664895249788309</v>
      </c>
    </row>
    <row r="7" spans="1:14" s="44" customFormat="1" ht="15.75">
      <c r="A7" s="162" t="s">
        <v>3</v>
      </c>
      <c r="B7" s="165">
        <v>777.515</v>
      </c>
      <c r="C7" s="65">
        <v>11.822</v>
      </c>
      <c r="D7" s="313">
        <f t="shared" si="0"/>
        <v>765.693</v>
      </c>
      <c r="E7" s="172">
        <f>SUM(E8:E24)</f>
        <v>736.479</v>
      </c>
      <c r="F7" s="39">
        <f aca="true" t="shared" si="2" ref="F7:F70">E7/D7*100</f>
        <v>96.18463274445503</v>
      </c>
      <c r="G7" s="65">
        <v>607.245</v>
      </c>
      <c r="H7" s="67">
        <f t="shared" si="1"/>
        <v>129.23400000000004</v>
      </c>
      <c r="I7" s="165">
        <f>SUM(I8:I24)</f>
        <v>1180.7810000000002</v>
      </c>
      <c r="J7" s="65">
        <v>1266.1999999999998</v>
      </c>
      <c r="K7" s="109">
        <f aca="true" t="shared" si="3" ref="K7:K70">I7-J7</f>
        <v>-85.41899999999964</v>
      </c>
      <c r="L7" s="42">
        <f aca="true" t="shared" si="4" ref="L7:L70">IF(E7&gt;0,I7/E7*10,"")</f>
        <v>16.03278572776685</v>
      </c>
      <c r="M7" s="39">
        <f aca="true" t="shared" si="5" ref="M7:M70">IF(G7&gt;0,J7/G7*10,"")</f>
        <v>20.851550856738218</v>
      </c>
      <c r="N7" s="67">
        <f>L7-M7</f>
        <v>-4.818765128971368</v>
      </c>
    </row>
    <row r="8" spans="1:14" s="366" customFormat="1" ht="15">
      <c r="A8" s="75" t="s">
        <v>4</v>
      </c>
      <c r="B8" s="166">
        <v>212.766</v>
      </c>
      <c r="C8" s="66"/>
      <c r="D8" s="314">
        <f t="shared" si="0"/>
        <v>212.766</v>
      </c>
      <c r="E8" s="94">
        <v>211.6</v>
      </c>
      <c r="F8" s="73">
        <f t="shared" si="2"/>
        <v>99.45198010960398</v>
      </c>
      <c r="G8" s="66">
        <v>211</v>
      </c>
      <c r="H8" s="101">
        <f t="shared" si="1"/>
        <v>0.5999999999999943</v>
      </c>
      <c r="I8" s="167">
        <v>353.6</v>
      </c>
      <c r="J8" s="73">
        <v>514.9</v>
      </c>
      <c r="K8" s="110">
        <f t="shared" si="3"/>
        <v>-161.29999999999995</v>
      </c>
      <c r="L8" s="72">
        <f t="shared" si="4"/>
        <v>16.71077504725898</v>
      </c>
      <c r="M8" s="73">
        <f t="shared" si="5"/>
        <v>24.402843601895732</v>
      </c>
      <c r="N8" s="101">
        <f>L8-M8</f>
        <v>-7.6920685546367515</v>
      </c>
    </row>
    <row r="9" spans="1:14" s="366" customFormat="1" ht="15">
      <c r="A9" s="75" t="s">
        <v>5</v>
      </c>
      <c r="B9" s="166">
        <v>16.195</v>
      </c>
      <c r="C9" s="66"/>
      <c r="D9" s="314">
        <f t="shared" si="0"/>
        <v>16.195</v>
      </c>
      <c r="E9" s="94">
        <v>14.274</v>
      </c>
      <c r="F9" s="73">
        <f t="shared" si="2"/>
        <v>88.13831429453535</v>
      </c>
      <c r="G9" s="66">
        <v>10.8</v>
      </c>
      <c r="H9" s="101">
        <f t="shared" si="1"/>
        <v>3.4739999999999984</v>
      </c>
      <c r="I9" s="167">
        <v>23.921</v>
      </c>
      <c r="J9" s="73">
        <v>19.3</v>
      </c>
      <c r="K9" s="110">
        <f t="shared" si="3"/>
        <v>4.620999999999999</v>
      </c>
      <c r="L9" s="72">
        <f t="shared" si="4"/>
        <v>16.75844192237635</v>
      </c>
      <c r="M9" s="73">
        <f t="shared" si="5"/>
        <v>17.87037037037037</v>
      </c>
      <c r="N9" s="101">
        <f aca="true" t="shared" si="6" ref="N9:N14">L9-M9</f>
        <v>-1.1119284479940212</v>
      </c>
    </row>
    <row r="10" spans="1:14" s="366" customFormat="1" ht="15" hidden="1">
      <c r="A10" s="75" t="s">
        <v>6</v>
      </c>
      <c r="B10" s="166">
        <v>999999999</v>
      </c>
      <c r="C10" s="66"/>
      <c r="D10" s="314">
        <f t="shared" si="0"/>
        <v>999999999</v>
      </c>
      <c r="E10" s="94"/>
      <c r="F10" s="73">
        <f t="shared" si="2"/>
        <v>0</v>
      </c>
      <c r="G10" s="66"/>
      <c r="H10" s="101">
        <f t="shared" si="1"/>
        <v>0</v>
      </c>
      <c r="I10" s="167"/>
      <c r="J10" s="73"/>
      <c r="K10" s="110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366" customFormat="1" ht="15">
      <c r="A11" s="75" t="s">
        <v>7</v>
      </c>
      <c r="B11" s="166">
        <v>99.375</v>
      </c>
      <c r="C11" s="66">
        <v>10</v>
      </c>
      <c r="D11" s="314">
        <f t="shared" si="0"/>
        <v>89.375</v>
      </c>
      <c r="E11" s="94">
        <v>89.375</v>
      </c>
      <c r="F11" s="73">
        <f t="shared" si="2"/>
        <v>100</v>
      </c>
      <c r="G11" s="66">
        <v>77.745</v>
      </c>
      <c r="H11" s="101">
        <f t="shared" si="1"/>
        <v>11.629999999999995</v>
      </c>
      <c r="I11" s="167">
        <v>125.4</v>
      </c>
      <c r="J11" s="73">
        <v>115.2</v>
      </c>
      <c r="K11" s="110">
        <f t="shared" si="3"/>
        <v>10.200000000000003</v>
      </c>
      <c r="L11" s="72">
        <f t="shared" si="4"/>
        <v>14.03076923076923</v>
      </c>
      <c r="M11" s="73">
        <f t="shared" si="5"/>
        <v>14.817673162261238</v>
      </c>
      <c r="N11" s="101">
        <f t="shared" si="6"/>
        <v>-0.7869039314920077</v>
      </c>
    </row>
    <row r="12" spans="1:14" s="366" customFormat="1" ht="15" hidden="1">
      <c r="A12" s="75" t="s">
        <v>8</v>
      </c>
      <c r="B12" s="166"/>
      <c r="C12" s="66"/>
      <c r="D12" s="314">
        <f t="shared" si="0"/>
        <v>0</v>
      </c>
      <c r="E12" s="94"/>
      <c r="F12" s="73" t="e">
        <f t="shared" si="2"/>
        <v>#DIV/0!</v>
      </c>
      <c r="G12" s="66"/>
      <c r="H12" s="101">
        <f t="shared" si="1"/>
        <v>0</v>
      </c>
      <c r="I12" s="167"/>
      <c r="J12" s="73"/>
      <c r="K12" s="110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366" customFormat="1" ht="15" hidden="1">
      <c r="A13" s="75" t="s">
        <v>9</v>
      </c>
      <c r="B13" s="166">
        <v>0.245</v>
      </c>
      <c r="C13" s="66">
        <v>0.2</v>
      </c>
      <c r="D13" s="314">
        <f t="shared" si="0"/>
        <v>0.044999999999999984</v>
      </c>
      <c r="E13" s="94"/>
      <c r="F13" s="73">
        <f t="shared" si="2"/>
        <v>0</v>
      </c>
      <c r="G13" s="66"/>
      <c r="H13" s="101">
        <f t="shared" si="1"/>
        <v>0</v>
      </c>
      <c r="I13" s="167"/>
      <c r="J13" s="73"/>
      <c r="K13" s="110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366" customFormat="1" ht="15" hidden="1">
      <c r="A14" s="75" t="s">
        <v>10</v>
      </c>
      <c r="B14" s="166">
        <v>999999999</v>
      </c>
      <c r="C14" s="66">
        <v>0.004</v>
      </c>
      <c r="D14" s="314">
        <f t="shared" si="0"/>
        <v>999999998.996</v>
      </c>
      <c r="E14" s="94"/>
      <c r="F14" s="73">
        <f t="shared" si="2"/>
        <v>0</v>
      </c>
      <c r="G14" s="66"/>
      <c r="H14" s="101">
        <f t="shared" si="1"/>
        <v>0</v>
      </c>
      <c r="I14" s="167"/>
      <c r="J14" s="73"/>
      <c r="K14" s="110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366" customFormat="1" ht="15">
      <c r="A15" s="75" t="s">
        <v>11</v>
      </c>
      <c r="B15" s="166">
        <v>174.614</v>
      </c>
      <c r="C15" s="66"/>
      <c r="D15" s="314">
        <f t="shared" si="0"/>
        <v>174.614</v>
      </c>
      <c r="E15" s="94">
        <v>173.2</v>
      </c>
      <c r="F15" s="73">
        <f t="shared" si="2"/>
        <v>99.19021384310535</v>
      </c>
      <c r="G15" s="66">
        <v>135.9</v>
      </c>
      <c r="H15" s="101">
        <f t="shared" si="1"/>
        <v>37.29999999999998</v>
      </c>
      <c r="I15" s="167">
        <v>307.5</v>
      </c>
      <c r="J15" s="73">
        <v>280.6</v>
      </c>
      <c r="K15" s="110">
        <f t="shared" si="3"/>
        <v>26.899999999999977</v>
      </c>
      <c r="L15" s="72">
        <f t="shared" si="4"/>
        <v>17.7540415704388</v>
      </c>
      <c r="M15" s="73">
        <f t="shared" si="5"/>
        <v>20.647534952170716</v>
      </c>
      <c r="N15" s="101">
        <f>L15-M15</f>
        <v>-2.893493381731915</v>
      </c>
    </row>
    <row r="16" spans="1:14" s="366" customFormat="1" ht="15">
      <c r="A16" s="75" t="s">
        <v>12</v>
      </c>
      <c r="B16" s="166">
        <v>73.737</v>
      </c>
      <c r="C16" s="66"/>
      <c r="D16" s="314">
        <f t="shared" si="0"/>
        <v>73.737</v>
      </c>
      <c r="E16" s="94">
        <v>66.2</v>
      </c>
      <c r="F16" s="73">
        <f t="shared" si="2"/>
        <v>89.77853723368187</v>
      </c>
      <c r="G16" s="66">
        <v>48.7</v>
      </c>
      <c r="H16" s="101">
        <f t="shared" si="1"/>
        <v>17.5</v>
      </c>
      <c r="I16" s="167">
        <v>98.6</v>
      </c>
      <c r="J16" s="73">
        <v>91.5</v>
      </c>
      <c r="K16" s="110">
        <f t="shared" si="3"/>
        <v>7.099999999999994</v>
      </c>
      <c r="L16" s="72">
        <f t="shared" si="4"/>
        <v>14.894259818731117</v>
      </c>
      <c r="M16" s="73">
        <f t="shared" si="5"/>
        <v>18.788501026694043</v>
      </c>
      <c r="N16" s="101">
        <f aca="true" t="shared" si="7" ref="N16:N32">L16-M16</f>
        <v>-3.894241207962926</v>
      </c>
    </row>
    <row r="17" spans="1:14" s="366" customFormat="1" ht="15" hidden="1">
      <c r="A17" s="75" t="s">
        <v>92</v>
      </c>
      <c r="B17" s="166">
        <v>0.25</v>
      </c>
      <c r="C17" s="66"/>
      <c r="D17" s="314">
        <f t="shared" si="0"/>
        <v>0.25</v>
      </c>
      <c r="E17" s="94"/>
      <c r="F17" s="73">
        <f t="shared" si="2"/>
        <v>0</v>
      </c>
      <c r="G17" s="66"/>
      <c r="H17" s="101">
        <f t="shared" si="1"/>
        <v>0</v>
      </c>
      <c r="I17" s="167"/>
      <c r="J17" s="73"/>
      <c r="K17" s="110">
        <f t="shared" si="3"/>
        <v>0</v>
      </c>
      <c r="L17" s="72">
        <f t="shared" si="4"/>
      </c>
      <c r="M17" s="73">
        <f t="shared" si="5"/>
      </c>
      <c r="N17" s="101" t="e">
        <f t="shared" si="7"/>
        <v>#VALUE!</v>
      </c>
    </row>
    <row r="18" spans="1:14" s="366" customFormat="1" ht="15">
      <c r="A18" s="75" t="s">
        <v>13</v>
      </c>
      <c r="B18" s="166">
        <v>71.749</v>
      </c>
      <c r="C18" s="66">
        <v>0.348</v>
      </c>
      <c r="D18" s="314">
        <f t="shared" si="0"/>
        <v>71.401</v>
      </c>
      <c r="E18" s="94">
        <v>64.7</v>
      </c>
      <c r="F18" s="73">
        <f t="shared" si="2"/>
        <v>90.61497738126918</v>
      </c>
      <c r="G18" s="66">
        <v>51</v>
      </c>
      <c r="H18" s="101">
        <f t="shared" si="1"/>
        <v>13.700000000000003</v>
      </c>
      <c r="I18" s="167">
        <v>98.27</v>
      </c>
      <c r="J18" s="73">
        <v>98.9</v>
      </c>
      <c r="K18" s="110">
        <f t="shared" si="3"/>
        <v>-0.6300000000000097</v>
      </c>
      <c r="L18" s="72">
        <f t="shared" si="4"/>
        <v>15.188562596599692</v>
      </c>
      <c r="M18" s="73">
        <f t="shared" si="5"/>
        <v>19.3921568627451</v>
      </c>
      <c r="N18" s="101">
        <f t="shared" si="7"/>
        <v>-4.203594266145409</v>
      </c>
    </row>
    <row r="19" spans="1:14" s="366" customFormat="1" ht="15">
      <c r="A19" s="75" t="s">
        <v>14</v>
      </c>
      <c r="B19" s="166">
        <v>15.291</v>
      </c>
      <c r="C19" s="66"/>
      <c r="D19" s="314">
        <f t="shared" si="0"/>
        <v>15.291</v>
      </c>
      <c r="E19" s="94">
        <v>14.1</v>
      </c>
      <c r="F19" s="73">
        <f t="shared" si="2"/>
        <v>92.21110457131645</v>
      </c>
      <c r="G19" s="66">
        <v>10.1</v>
      </c>
      <c r="H19" s="101">
        <f t="shared" si="1"/>
        <v>4</v>
      </c>
      <c r="I19" s="167">
        <v>19.8</v>
      </c>
      <c r="J19" s="73">
        <v>25.1</v>
      </c>
      <c r="K19" s="110">
        <f t="shared" si="3"/>
        <v>-5.300000000000001</v>
      </c>
      <c r="L19" s="72">
        <f t="shared" si="4"/>
        <v>14.042553191489361</v>
      </c>
      <c r="M19" s="73">
        <f t="shared" si="5"/>
        <v>24.851485148514854</v>
      </c>
      <c r="N19" s="101">
        <f t="shared" si="7"/>
        <v>-10.808931957025493</v>
      </c>
    </row>
    <row r="20" spans="1:14" s="366" customFormat="1" ht="15" hidden="1">
      <c r="A20" s="75" t="s">
        <v>15</v>
      </c>
      <c r="B20" s="166">
        <v>999999999</v>
      </c>
      <c r="C20" s="66"/>
      <c r="D20" s="314">
        <f t="shared" si="0"/>
        <v>999999999</v>
      </c>
      <c r="E20" s="94"/>
      <c r="F20" s="73">
        <f t="shared" si="2"/>
        <v>0</v>
      </c>
      <c r="G20" s="66"/>
      <c r="H20" s="101">
        <f t="shared" si="1"/>
        <v>0</v>
      </c>
      <c r="I20" s="166"/>
      <c r="J20" s="66"/>
      <c r="K20" s="110">
        <f t="shared" si="3"/>
        <v>0</v>
      </c>
      <c r="L20" s="72">
        <f t="shared" si="4"/>
      </c>
      <c r="M20" s="73">
        <f t="shared" si="5"/>
      </c>
      <c r="N20" s="101" t="e">
        <f>L20-M20</f>
        <v>#VALUE!</v>
      </c>
    </row>
    <row r="21" spans="1:14" s="366" customFormat="1" ht="15">
      <c r="A21" s="75" t="s">
        <v>16</v>
      </c>
      <c r="B21" s="166">
        <v>88.049</v>
      </c>
      <c r="C21" s="66">
        <v>1.27</v>
      </c>
      <c r="D21" s="314">
        <f t="shared" si="0"/>
        <v>86.77900000000001</v>
      </c>
      <c r="E21" s="94">
        <v>81.4</v>
      </c>
      <c r="F21" s="73">
        <f t="shared" si="2"/>
        <v>93.80149575358094</v>
      </c>
      <c r="G21" s="73">
        <v>48.8</v>
      </c>
      <c r="H21" s="101">
        <f t="shared" si="1"/>
        <v>32.60000000000001</v>
      </c>
      <c r="I21" s="166">
        <v>119.9</v>
      </c>
      <c r="J21" s="66">
        <v>87.1</v>
      </c>
      <c r="K21" s="110">
        <f t="shared" si="3"/>
        <v>32.80000000000001</v>
      </c>
      <c r="L21" s="72">
        <f t="shared" si="4"/>
        <v>14.72972972972973</v>
      </c>
      <c r="M21" s="73">
        <f t="shared" si="5"/>
        <v>17.848360655737704</v>
      </c>
      <c r="N21" s="101">
        <f t="shared" si="7"/>
        <v>-3.118630926007974</v>
      </c>
    </row>
    <row r="22" spans="1:14" s="366" customFormat="1" ht="15.75" hidden="1">
      <c r="A22" s="75" t="s">
        <v>17</v>
      </c>
      <c r="B22" s="166"/>
      <c r="C22" s="66"/>
      <c r="D22" s="314">
        <f t="shared" si="0"/>
        <v>0</v>
      </c>
      <c r="E22" s="94"/>
      <c r="F22" s="73" t="e">
        <f t="shared" si="2"/>
        <v>#DIV/0!</v>
      </c>
      <c r="G22" s="73"/>
      <c r="H22" s="101">
        <f t="shared" si="1"/>
        <v>0</v>
      </c>
      <c r="I22" s="166"/>
      <c r="J22" s="66"/>
      <c r="K22" s="109">
        <f t="shared" si="3"/>
        <v>0</v>
      </c>
      <c r="L22" s="72">
        <f t="shared" si="4"/>
      </c>
      <c r="M22" s="73">
        <f t="shared" si="5"/>
      </c>
      <c r="N22" s="101" t="e">
        <f t="shared" si="7"/>
        <v>#VALUE!</v>
      </c>
    </row>
    <row r="23" spans="1:14" s="366" customFormat="1" ht="15">
      <c r="A23" s="75" t="s">
        <v>18</v>
      </c>
      <c r="B23" s="166">
        <v>25.17</v>
      </c>
      <c r="C23" s="66"/>
      <c r="D23" s="314">
        <f t="shared" si="0"/>
        <v>25.17</v>
      </c>
      <c r="E23" s="94">
        <v>21.63</v>
      </c>
      <c r="F23" s="73">
        <f t="shared" si="2"/>
        <v>85.93563766388557</v>
      </c>
      <c r="G23" s="73">
        <v>13.2</v>
      </c>
      <c r="H23" s="101">
        <f t="shared" si="1"/>
        <v>8.43</v>
      </c>
      <c r="I23" s="166">
        <v>33.79</v>
      </c>
      <c r="J23" s="66">
        <v>33.6</v>
      </c>
      <c r="K23" s="110">
        <f t="shared" si="3"/>
        <v>0.18999999999999773</v>
      </c>
      <c r="L23" s="72">
        <f t="shared" si="4"/>
        <v>15.621821544151642</v>
      </c>
      <c r="M23" s="73">
        <f t="shared" si="5"/>
        <v>25.45454545454546</v>
      </c>
      <c r="N23" s="101">
        <f t="shared" si="7"/>
        <v>-9.832723910393819</v>
      </c>
    </row>
    <row r="24" spans="1:14" s="366" customFormat="1" ht="15.75" hidden="1">
      <c r="A24" s="75" t="s">
        <v>19</v>
      </c>
      <c r="B24" s="166"/>
      <c r="C24" s="66"/>
      <c r="D24" s="314">
        <f t="shared" si="0"/>
        <v>0</v>
      </c>
      <c r="E24" s="94"/>
      <c r="F24" s="73" t="e">
        <f t="shared" si="2"/>
        <v>#DIV/0!</v>
      </c>
      <c r="G24" s="73"/>
      <c r="H24" s="101">
        <f t="shared" si="1"/>
        <v>0</v>
      </c>
      <c r="I24" s="166"/>
      <c r="J24" s="66"/>
      <c r="K24" s="109">
        <f t="shared" si="3"/>
        <v>0</v>
      </c>
      <c r="L24" s="72">
        <f t="shared" si="4"/>
      </c>
      <c r="M24" s="73">
        <f t="shared" si="5"/>
      </c>
      <c r="N24" s="101" t="e">
        <f t="shared" si="7"/>
        <v>#VALUE!</v>
      </c>
    </row>
    <row r="25" spans="1:14" s="366" customFormat="1" ht="15.75" hidden="1">
      <c r="A25" s="75"/>
      <c r="B25" s="166"/>
      <c r="C25" s="66"/>
      <c r="D25" s="314">
        <f t="shared" si="0"/>
        <v>0</v>
      </c>
      <c r="E25" s="94"/>
      <c r="F25" s="73" t="e">
        <f t="shared" si="2"/>
        <v>#DIV/0!</v>
      </c>
      <c r="G25" s="73"/>
      <c r="H25" s="101"/>
      <c r="I25" s="166"/>
      <c r="J25" s="66"/>
      <c r="K25" s="109"/>
      <c r="L25" s="72">
        <f t="shared" si="4"/>
      </c>
      <c r="M25" s="73">
        <f t="shared" si="5"/>
      </c>
      <c r="N25" s="101" t="e">
        <f t="shared" si="7"/>
        <v>#VALUE!</v>
      </c>
    </row>
    <row r="26" spans="1:14" s="44" customFormat="1" ht="15.75">
      <c r="A26" s="162" t="s">
        <v>20</v>
      </c>
      <c r="B26" s="165">
        <v>1.323</v>
      </c>
      <c r="C26" s="65">
        <v>0</v>
      </c>
      <c r="D26" s="313">
        <f t="shared" si="0"/>
        <v>1.323</v>
      </c>
      <c r="E26" s="172">
        <f>SUM(E27:E36)-E30</f>
        <v>0.5</v>
      </c>
      <c r="F26" s="39">
        <f t="shared" si="2"/>
        <v>37.79289493575208</v>
      </c>
      <c r="G26" s="65"/>
      <c r="H26" s="67">
        <f t="shared" si="1"/>
        <v>0.5</v>
      </c>
      <c r="I26" s="165">
        <f>SUM(I27:I36)-I30</f>
        <v>1</v>
      </c>
      <c r="J26" s="65"/>
      <c r="K26" s="109">
        <f t="shared" si="3"/>
        <v>1</v>
      </c>
      <c r="L26" s="42">
        <f t="shared" si="4"/>
        <v>20</v>
      </c>
      <c r="M26" s="39"/>
      <c r="N26" s="101">
        <f t="shared" si="7"/>
        <v>20</v>
      </c>
    </row>
    <row r="27" spans="1:14" s="366" customFormat="1" ht="15.75" hidden="1">
      <c r="A27" s="75" t="s">
        <v>61</v>
      </c>
      <c r="B27" s="166"/>
      <c r="C27" s="66"/>
      <c r="D27" s="314">
        <f t="shared" si="0"/>
        <v>0</v>
      </c>
      <c r="E27" s="94"/>
      <c r="F27" s="73" t="e">
        <f t="shared" si="2"/>
        <v>#DIV/0!</v>
      </c>
      <c r="G27" s="73"/>
      <c r="H27" s="101">
        <f t="shared" si="1"/>
        <v>0</v>
      </c>
      <c r="I27" s="167"/>
      <c r="J27" s="66"/>
      <c r="K27" s="109">
        <f t="shared" si="3"/>
        <v>0</v>
      </c>
      <c r="L27" s="72">
        <f t="shared" si="4"/>
      </c>
      <c r="M27" s="73"/>
      <c r="N27" s="101" t="e">
        <f t="shared" si="7"/>
        <v>#VALUE!</v>
      </c>
    </row>
    <row r="28" spans="1:14" s="366" customFormat="1" ht="15.75" hidden="1">
      <c r="A28" s="75" t="s">
        <v>21</v>
      </c>
      <c r="B28" s="166"/>
      <c r="C28" s="66"/>
      <c r="D28" s="314">
        <f t="shared" si="0"/>
        <v>0</v>
      </c>
      <c r="E28" s="94"/>
      <c r="F28" s="73" t="e">
        <f t="shared" si="2"/>
        <v>#DIV/0!</v>
      </c>
      <c r="G28" s="73"/>
      <c r="H28" s="101">
        <f t="shared" si="1"/>
        <v>0</v>
      </c>
      <c r="I28" s="167"/>
      <c r="J28" s="66"/>
      <c r="K28" s="109">
        <f t="shared" si="3"/>
        <v>0</v>
      </c>
      <c r="L28" s="72">
        <f t="shared" si="4"/>
      </c>
      <c r="M28" s="73"/>
      <c r="N28" s="101" t="e">
        <f t="shared" si="7"/>
        <v>#VALUE!</v>
      </c>
    </row>
    <row r="29" spans="1:14" s="366" customFormat="1" ht="15.75" hidden="1">
      <c r="A29" s="75" t="s">
        <v>22</v>
      </c>
      <c r="B29" s="166"/>
      <c r="C29" s="66"/>
      <c r="D29" s="314">
        <f t="shared" si="0"/>
        <v>0</v>
      </c>
      <c r="E29" s="94"/>
      <c r="F29" s="73" t="e">
        <f t="shared" si="2"/>
        <v>#DIV/0!</v>
      </c>
      <c r="G29" s="73"/>
      <c r="H29" s="101">
        <f t="shared" si="1"/>
        <v>0</v>
      </c>
      <c r="I29" s="167"/>
      <c r="J29" s="66"/>
      <c r="K29" s="109">
        <f t="shared" si="3"/>
        <v>0</v>
      </c>
      <c r="L29" s="72">
        <f t="shared" si="4"/>
      </c>
      <c r="M29" s="73"/>
      <c r="N29" s="101" t="e">
        <f t="shared" si="7"/>
        <v>#VALUE!</v>
      </c>
    </row>
    <row r="30" spans="1:14" s="366" customFormat="1" ht="15.75" hidden="1">
      <c r="A30" s="75" t="s">
        <v>62</v>
      </c>
      <c r="B30" s="166"/>
      <c r="C30" s="66"/>
      <c r="D30" s="314">
        <f t="shared" si="0"/>
        <v>0</v>
      </c>
      <c r="E30" s="94"/>
      <c r="F30" s="73" t="e">
        <f t="shared" si="2"/>
        <v>#DIV/0!</v>
      </c>
      <c r="G30" s="73"/>
      <c r="H30" s="101">
        <f t="shared" si="1"/>
        <v>0</v>
      </c>
      <c r="I30" s="167"/>
      <c r="J30" s="73"/>
      <c r="K30" s="109">
        <f t="shared" si="3"/>
        <v>0</v>
      </c>
      <c r="L30" s="72">
        <f t="shared" si="4"/>
      </c>
      <c r="M30" s="73"/>
      <c r="N30" s="101" t="e">
        <f t="shared" si="7"/>
        <v>#VALUE!</v>
      </c>
    </row>
    <row r="31" spans="1:14" s="366" customFormat="1" ht="15.75" hidden="1">
      <c r="A31" s="75" t="s">
        <v>23</v>
      </c>
      <c r="B31" s="166"/>
      <c r="C31" s="66"/>
      <c r="D31" s="314">
        <f t="shared" si="0"/>
        <v>0</v>
      </c>
      <c r="E31" s="94"/>
      <c r="F31" s="73" t="e">
        <f t="shared" si="2"/>
        <v>#DIV/0!</v>
      </c>
      <c r="G31" s="73"/>
      <c r="H31" s="101">
        <f t="shared" si="1"/>
        <v>0</v>
      </c>
      <c r="I31" s="167"/>
      <c r="J31" s="73"/>
      <c r="K31" s="109">
        <f t="shared" si="3"/>
        <v>0</v>
      </c>
      <c r="L31" s="72">
        <f t="shared" si="4"/>
      </c>
      <c r="M31" s="73"/>
      <c r="N31" s="100" t="e">
        <f t="shared" si="7"/>
        <v>#VALUE!</v>
      </c>
    </row>
    <row r="32" spans="1:14" s="366" customFormat="1" ht="15">
      <c r="A32" s="75" t="s">
        <v>24</v>
      </c>
      <c r="B32" s="166">
        <v>1.323</v>
      </c>
      <c r="C32" s="66"/>
      <c r="D32" s="314">
        <f t="shared" si="0"/>
        <v>1.323</v>
      </c>
      <c r="E32" s="94">
        <v>0.5</v>
      </c>
      <c r="F32" s="73">
        <f t="shared" si="2"/>
        <v>37.79289493575208</v>
      </c>
      <c r="G32" s="73"/>
      <c r="H32" s="101">
        <f t="shared" si="1"/>
        <v>0.5</v>
      </c>
      <c r="I32" s="167">
        <v>1</v>
      </c>
      <c r="J32" s="73"/>
      <c r="K32" s="110">
        <f t="shared" si="3"/>
        <v>1</v>
      </c>
      <c r="L32" s="72">
        <f t="shared" si="4"/>
        <v>20</v>
      </c>
      <c r="M32" s="73"/>
      <c r="N32" s="101">
        <f t="shared" si="7"/>
        <v>20</v>
      </c>
    </row>
    <row r="33" spans="1:14" s="366" customFormat="1" ht="15.75" hidden="1">
      <c r="A33" s="75" t="s">
        <v>25</v>
      </c>
      <c r="B33" s="166"/>
      <c r="C33" s="66"/>
      <c r="D33" s="314">
        <f t="shared" si="0"/>
        <v>0</v>
      </c>
      <c r="E33" s="94"/>
      <c r="F33" s="73" t="e">
        <f t="shared" si="2"/>
        <v>#DIV/0!</v>
      </c>
      <c r="G33" s="73"/>
      <c r="H33" s="101">
        <f t="shared" si="1"/>
        <v>0</v>
      </c>
      <c r="I33" s="167"/>
      <c r="J33" s="73"/>
      <c r="K33" s="109">
        <f t="shared" si="3"/>
        <v>0</v>
      </c>
      <c r="L33" s="72">
        <f t="shared" si="4"/>
      </c>
      <c r="M33" s="73">
        <f t="shared" si="5"/>
      </c>
      <c r="N33" s="67" t="s">
        <v>100</v>
      </c>
    </row>
    <row r="34" spans="1:14" s="366" customFormat="1" ht="15.75" hidden="1">
      <c r="A34" s="75" t="s">
        <v>26</v>
      </c>
      <c r="B34" s="166"/>
      <c r="C34" s="66"/>
      <c r="D34" s="314">
        <f t="shared" si="0"/>
        <v>0</v>
      </c>
      <c r="E34" s="94"/>
      <c r="F34" s="73" t="e">
        <f t="shared" si="2"/>
        <v>#DIV/0!</v>
      </c>
      <c r="G34" s="73"/>
      <c r="H34" s="101">
        <f t="shared" si="1"/>
        <v>0</v>
      </c>
      <c r="I34" s="167"/>
      <c r="J34" s="73"/>
      <c r="K34" s="109">
        <f t="shared" si="3"/>
        <v>0</v>
      </c>
      <c r="L34" s="72">
        <f t="shared" si="4"/>
      </c>
      <c r="M34" s="73">
        <f t="shared" si="5"/>
      </c>
      <c r="N34" s="67" t="s">
        <v>100</v>
      </c>
    </row>
    <row r="35" spans="1:14" s="366" customFormat="1" ht="15.75" hidden="1">
      <c r="A35" s="75" t="s">
        <v>27</v>
      </c>
      <c r="B35" s="166"/>
      <c r="C35" s="66"/>
      <c r="D35" s="314">
        <f t="shared" si="0"/>
        <v>0</v>
      </c>
      <c r="E35" s="94"/>
      <c r="F35" s="73" t="e">
        <f t="shared" si="2"/>
        <v>#DIV/0!</v>
      </c>
      <c r="G35" s="73"/>
      <c r="H35" s="101">
        <f t="shared" si="1"/>
        <v>0</v>
      </c>
      <c r="I35" s="167"/>
      <c r="J35" s="73"/>
      <c r="K35" s="109">
        <f t="shared" si="3"/>
        <v>0</v>
      </c>
      <c r="L35" s="72">
        <f t="shared" si="4"/>
      </c>
      <c r="M35" s="73">
        <f t="shared" si="5"/>
      </c>
      <c r="N35" s="67" t="s">
        <v>100</v>
      </c>
    </row>
    <row r="36" spans="1:14" s="366" customFormat="1" ht="15.75" hidden="1">
      <c r="A36" s="75" t="s">
        <v>28</v>
      </c>
      <c r="B36" s="166"/>
      <c r="C36" s="66"/>
      <c r="D36" s="314">
        <f t="shared" si="0"/>
        <v>0</v>
      </c>
      <c r="E36" s="94"/>
      <c r="F36" s="73" t="e">
        <f t="shared" si="2"/>
        <v>#DIV/0!</v>
      </c>
      <c r="G36" s="73"/>
      <c r="H36" s="101">
        <f t="shared" si="1"/>
        <v>0</v>
      </c>
      <c r="I36" s="167"/>
      <c r="J36" s="73"/>
      <c r="K36" s="109">
        <f t="shared" si="3"/>
        <v>0</v>
      </c>
      <c r="L36" s="72">
        <f t="shared" si="4"/>
      </c>
      <c r="M36" s="73">
        <f t="shared" si="5"/>
      </c>
      <c r="N36" s="67" t="s">
        <v>100</v>
      </c>
    </row>
    <row r="37" spans="1:16" s="44" customFormat="1" ht="15.75">
      <c r="A37" s="162" t="s">
        <v>93</v>
      </c>
      <c r="B37" s="165">
        <v>200.334</v>
      </c>
      <c r="C37" s="65">
        <v>1.6</v>
      </c>
      <c r="D37" s="313">
        <f t="shared" si="0"/>
        <v>198.734</v>
      </c>
      <c r="E37" s="172">
        <f>SUM(E38:E45)</f>
        <v>197.825</v>
      </c>
      <c r="F37" s="39">
        <f t="shared" si="2"/>
        <v>99.54260468767296</v>
      </c>
      <c r="G37" s="65">
        <f>SUM(G38:G45)</f>
        <v>179.5799</v>
      </c>
      <c r="H37" s="67">
        <f t="shared" si="1"/>
        <v>18.24509999999998</v>
      </c>
      <c r="I37" s="172">
        <f>SUM(I38:I45)</f>
        <v>388.48819999999995</v>
      </c>
      <c r="J37" s="65">
        <f>SUM(J38:J45)</f>
        <v>363.55179999999996</v>
      </c>
      <c r="K37" s="109">
        <f>I37-J37</f>
        <v>24.936399999999992</v>
      </c>
      <c r="L37" s="42">
        <f t="shared" si="4"/>
        <v>19.63797295589536</v>
      </c>
      <c r="M37" s="39">
        <f t="shared" si="5"/>
        <v>20.244570801075174</v>
      </c>
      <c r="N37" s="100">
        <f>L37-M37</f>
        <v>-0.6065978451798131</v>
      </c>
      <c r="O37" s="93"/>
      <c r="P37" s="93"/>
    </row>
    <row r="38" spans="1:14" s="366" customFormat="1" ht="15">
      <c r="A38" s="75" t="s">
        <v>63</v>
      </c>
      <c r="B38" s="166">
        <v>9.068</v>
      </c>
      <c r="C38" s="66">
        <v>0.8</v>
      </c>
      <c r="D38" s="314">
        <f t="shared" si="0"/>
        <v>8.267999999999999</v>
      </c>
      <c r="E38" s="94">
        <v>8.267999999999999</v>
      </c>
      <c r="F38" s="73">
        <f t="shared" si="2"/>
        <v>100</v>
      </c>
      <c r="G38" s="66">
        <v>6.3</v>
      </c>
      <c r="H38" s="95">
        <f t="shared" si="1"/>
        <v>1.967999999999999</v>
      </c>
      <c r="I38" s="166">
        <v>11.64</v>
      </c>
      <c r="J38" s="66">
        <v>13</v>
      </c>
      <c r="K38" s="211">
        <f t="shared" si="3"/>
        <v>-1.3599999999999994</v>
      </c>
      <c r="L38" s="72">
        <f t="shared" si="4"/>
        <v>14.078374455732948</v>
      </c>
      <c r="M38" s="73">
        <f t="shared" si="5"/>
        <v>20.634920634920636</v>
      </c>
      <c r="N38" s="95">
        <f aca="true" t="shared" si="8" ref="N38:N101">L38-M38</f>
        <v>-6.556546179187688</v>
      </c>
    </row>
    <row r="39" spans="1:14" s="366" customFormat="1" ht="15" customHeight="1" hidden="1">
      <c r="A39" s="75" t="s">
        <v>67</v>
      </c>
      <c r="B39" s="166"/>
      <c r="C39" s="66"/>
      <c r="D39" s="314">
        <f t="shared" si="0"/>
        <v>0</v>
      </c>
      <c r="E39" s="94"/>
      <c r="F39" s="73" t="e">
        <f t="shared" si="2"/>
        <v>#DIV/0!</v>
      </c>
      <c r="G39" s="66"/>
      <c r="H39" s="95">
        <f t="shared" si="1"/>
        <v>0</v>
      </c>
      <c r="I39" s="166"/>
      <c r="J39" s="66"/>
      <c r="K39" s="211">
        <f t="shared" si="3"/>
        <v>0</v>
      </c>
      <c r="L39" s="72">
        <f t="shared" si="4"/>
      </c>
      <c r="M39" s="73">
        <f t="shared" si="5"/>
      </c>
      <c r="N39" s="95" t="e">
        <f t="shared" si="8"/>
        <v>#VALUE!</v>
      </c>
    </row>
    <row r="40" spans="1:14" s="47" customFormat="1" ht="15" customHeight="1">
      <c r="A40" s="163" t="s">
        <v>101</v>
      </c>
      <c r="B40" s="168">
        <v>999999999</v>
      </c>
      <c r="C40" s="97"/>
      <c r="D40" s="314">
        <v>0.226</v>
      </c>
      <c r="E40" s="173">
        <v>0.226</v>
      </c>
      <c r="F40" s="73">
        <f t="shared" si="2"/>
        <v>100</v>
      </c>
      <c r="G40" s="97">
        <v>0.2529</v>
      </c>
      <c r="H40" s="98">
        <f>E40-G40</f>
        <v>-0.026900000000000007</v>
      </c>
      <c r="I40" s="168">
        <v>0.5482</v>
      </c>
      <c r="J40" s="97">
        <v>0.5818</v>
      </c>
      <c r="K40" s="212">
        <f>I40-J40</f>
        <v>-0.03359999999999996</v>
      </c>
      <c r="L40" s="72">
        <f t="shared" si="4"/>
        <v>24.256637168141594</v>
      </c>
      <c r="M40" s="73">
        <f t="shared" si="5"/>
        <v>23.005140371688412</v>
      </c>
      <c r="N40" s="98">
        <f>L40-M40</f>
        <v>1.251496796453182</v>
      </c>
    </row>
    <row r="41" spans="1:14" s="366" customFormat="1" ht="15">
      <c r="A41" s="75" t="s">
        <v>30</v>
      </c>
      <c r="B41" s="166">
        <v>176.231</v>
      </c>
      <c r="C41" s="66">
        <v>0.8</v>
      </c>
      <c r="D41" s="314">
        <f aca="true" t="shared" si="9" ref="D41:D69">B41-C41</f>
        <v>175.43099999999998</v>
      </c>
      <c r="E41" s="94">
        <v>175.43099999999998</v>
      </c>
      <c r="F41" s="73">
        <f t="shared" si="2"/>
        <v>100</v>
      </c>
      <c r="G41" s="66">
        <v>153.5</v>
      </c>
      <c r="H41" s="95">
        <f>E41-G41</f>
        <v>21.930999999999983</v>
      </c>
      <c r="I41" s="166">
        <v>359.7</v>
      </c>
      <c r="J41" s="66">
        <v>323.4</v>
      </c>
      <c r="K41" s="212">
        <f>I41-J41</f>
        <v>36.30000000000001</v>
      </c>
      <c r="L41" s="72">
        <f t="shared" si="4"/>
        <v>20.503787814012348</v>
      </c>
      <c r="M41" s="73">
        <f t="shared" si="5"/>
        <v>21.068403908794785</v>
      </c>
      <c r="N41" s="95">
        <f t="shared" si="8"/>
        <v>-0.564616094782437</v>
      </c>
    </row>
    <row r="42" spans="1:14" s="366" customFormat="1" ht="15" customHeight="1" hidden="1">
      <c r="A42" s="75" t="s">
        <v>31</v>
      </c>
      <c r="B42" s="166"/>
      <c r="C42" s="66"/>
      <c r="D42" s="314">
        <f t="shared" si="9"/>
        <v>0</v>
      </c>
      <c r="E42" s="94"/>
      <c r="F42" s="73" t="e">
        <f t="shared" si="2"/>
        <v>#DIV/0!</v>
      </c>
      <c r="G42" s="66"/>
      <c r="H42" s="101">
        <f t="shared" si="1"/>
        <v>0</v>
      </c>
      <c r="I42" s="167"/>
      <c r="J42" s="73"/>
      <c r="K42" s="110">
        <f>I42-J42</f>
        <v>0</v>
      </c>
      <c r="L42" s="72">
        <f t="shared" si="4"/>
      </c>
      <c r="M42" s="73">
        <f t="shared" si="5"/>
      </c>
      <c r="N42" s="101" t="e">
        <f t="shared" si="8"/>
        <v>#VALUE!</v>
      </c>
    </row>
    <row r="43" spans="1:14" s="366" customFormat="1" ht="15">
      <c r="A43" s="75" t="s">
        <v>32</v>
      </c>
      <c r="B43" s="166">
        <v>8.2</v>
      </c>
      <c r="C43" s="66"/>
      <c r="D43" s="314">
        <f t="shared" si="9"/>
        <v>8.2</v>
      </c>
      <c r="E43" s="94">
        <v>7.8</v>
      </c>
      <c r="F43" s="73">
        <f t="shared" si="2"/>
        <v>95.1219512195122</v>
      </c>
      <c r="G43" s="66">
        <v>10.227</v>
      </c>
      <c r="H43" s="101">
        <f t="shared" si="1"/>
        <v>-2.4270000000000005</v>
      </c>
      <c r="I43" s="167">
        <v>11.7</v>
      </c>
      <c r="J43" s="73">
        <v>17.3</v>
      </c>
      <c r="K43" s="110">
        <f t="shared" si="3"/>
        <v>-5.600000000000001</v>
      </c>
      <c r="L43" s="72">
        <f t="shared" si="4"/>
        <v>15</v>
      </c>
      <c r="M43" s="73">
        <f t="shared" si="5"/>
        <v>16.916006649066198</v>
      </c>
      <c r="N43" s="101">
        <f t="shared" si="8"/>
        <v>-1.9160066490661976</v>
      </c>
    </row>
    <row r="44" spans="1:14" s="366" customFormat="1" ht="15">
      <c r="A44" s="75" t="s">
        <v>33</v>
      </c>
      <c r="B44" s="166">
        <v>6.496</v>
      </c>
      <c r="C44" s="66"/>
      <c r="D44" s="314">
        <f t="shared" si="9"/>
        <v>6.496</v>
      </c>
      <c r="E44" s="94">
        <v>6.1</v>
      </c>
      <c r="F44" s="73">
        <f t="shared" si="2"/>
        <v>93.9039408866995</v>
      </c>
      <c r="G44" s="66">
        <v>9.3</v>
      </c>
      <c r="H44" s="101">
        <f t="shared" si="1"/>
        <v>-3.200000000000001</v>
      </c>
      <c r="I44" s="167">
        <v>4.9</v>
      </c>
      <c r="J44" s="73">
        <v>9.27</v>
      </c>
      <c r="K44" s="110">
        <f t="shared" si="3"/>
        <v>-4.369999999999999</v>
      </c>
      <c r="L44" s="72">
        <f t="shared" si="4"/>
        <v>8.032786885245903</v>
      </c>
      <c r="M44" s="73">
        <f t="shared" si="5"/>
        <v>9.967741935483868</v>
      </c>
      <c r="N44" s="101">
        <f t="shared" si="8"/>
        <v>-1.9349550502379653</v>
      </c>
    </row>
    <row r="45" spans="1:14" s="366" customFormat="1" ht="15" customHeight="1" hidden="1">
      <c r="A45" s="75" t="s">
        <v>102</v>
      </c>
      <c r="B45" s="166"/>
      <c r="C45" s="66"/>
      <c r="D45" s="314">
        <f t="shared" si="9"/>
        <v>0</v>
      </c>
      <c r="E45" s="94"/>
      <c r="F45" s="73" t="e">
        <f t="shared" si="2"/>
        <v>#DIV/0!</v>
      </c>
      <c r="G45" s="66"/>
      <c r="H45" s="95">
        <f t="shared" si="1"/>
        <v>0</v>
      </c>
      <c r="I45" s="166"/>
      <c r="J45" s="66"/>
      <c r="K45" s="211"/>
      <c r="L45" s="72">
        <f t="shared" si="4"/>
      </c>
      <c r="M45" s="73">
        <f t="shared" si="5"/>
      </c>
      <c r="N45" s="101" t="e">
        <f>L45-M45</f>
        <v>#VALUE!</v>
      </c>
    </row>
    <row r="46" spans="1:14" s="44" customFormat="1" ht="15.75">
      <c r="A46" s="162" t="s">
        <v>98</v>
      </c>
      <c r="B46" s="165">
        <v>32.09</v>
      </c>
      <c r="C46" s="65">
        <v>0.382</v>
      </c>
      <c r="D46" s="313">
        <f t="shared" si="9"/>
        <v>31.708000000000002</v>
      </c>
      <c r="E46" s="174">
        <f>SUM(E47:E53)</f>
        <v>6.1259999999999994</v>
      </c>
      <c r="F46" s="39">
        <f t="shared" si="2"/>
        <v>19.320045414406454</v>
      </c>
      <c r="G46" s="99">
        <v>2.472</v>
      </c>
      <c r="H46" s="67">
        <f t="shared" si="1"/>
        <v>3.6539999999999995</v>
      </c>
      <c r="I46" s="169">
        <f>SUM(I47:I53)</f>
        <v>11.19</v>
      </c>
      <c r="J46" s="99">
        <v>3.8</v>
      </c>
      <c r="K46" s="109">
        <f>I46-J46</f>
        <v>7.39</v>
      </c>
      <c r="L46" s="42">
        <f t="shared" si="4"/>
        <v>18.266405484818804</v>
      </c>
      <c r="M46" s="39">
        <f t="shared" si="5"/>
        <v>15.372168284789643</v>
      </c>
      <c r="N46" s="100">
        <f t="shared" si="8"/>
        <v>2.8942372000291616</v>
      </c>
    </row>
    <row r="47" spans="1:16" s="366" customFormat="1" ht="15" customHeight="1" hidden="1">
      <c r="A47" s="75" t="s">
        <v>64</v>
      </c>
      <c r="B47" s="166"/>
      <c r="C47" s="66"/>
      <c r="D47" s="314">
        <f t="shared" si="9"/>
        <v>0</v>
      </c>
      <c r="E47" s="94"/>
      <c r="F47" s="73" t="e">
        <f t="shared" si="2"/>
        <v>#DIV/0!</v>
      </c>
      <c r="G47" s="66"/>
      <c r="H47" s="95">
        <f t="shared" si="1"/>
        <v>0</v>
      </c>
      <c r="I47" s="166"/>
      <c r="J47" s="66"/>
      <c r="K47" s="211">
        <f t="shared" si="3"/>
        <v>0</v>
      </c>
      <c r="L47" s="72">
        <f t="shared" si="4"/>
      </c>
      <c r="M47" s="73">
        <f t="shared" si="5"/>
      </c>
      <c r="N47" s="101" t="e">
        <f t="shared" si="8"/>
        <v>#VALUE!</v>
      </c>
      <c r="P47" s="366">
        <f>O47*E47/10</f>
        <v>0</v>
      </c>
    </row>
    <row r="48" spans="1:14" s="366" customFormat="1" ht="15" customHeight="1" hidden="1">
      <c r="A48" s="75" t="s">
        <v>65</v>
      </c>
      <c r="B48" s="166">
        <v>999999999</v>
      </c>
      <c r="C48" s="66"/>
      <c r="D48" s="314">
        <f t="shared" si="9"/>
        <v>999999999</v>
      </c>
      <c r="E48" s="94"/>
      <c r="F48" s="73">
        <f t="shared" si="2"/>
        <v>0</v>
      </c>
      <c r="G48" s="66"/>
      <c r="H48" s="95">
        <f t="shared" si="1"/>
        <v>0</v>
      </c>
      <c r="I48" s="166"/>
      <c r="J48" s="66"/>
      <c r="K48" s="211">
        <f t="shared" si="3"/>
        <v>0</v>
      </c>
      <c r="L48" s="72">
        <f t="shared" si="4"/>
      </c>
      <c r="M48" s="73">
        <f t="shared" si="5"/>
      </c>
      <c r="N48" s="101" t="e">
        <f t="shared" si="8"/>
        <v>#VALUE!</v>
      </c>
    </row>
    <row r="49" spans="1:14" s="366" customFormat="1" ht="15">
      <c r="A49" s="75" t="s">
        <v>66</v>
      </c>
      <c r="B49" s="166">
        <v>5.57</v>
      </c>
      <c r="C49" s="66"/>
      <c r="D49" s="314">
        <f t="shared" si="9"/>
        <v>5.57</v>
      </c>
      <c r="E49" s="94">
        <v>5.5</v>
      </c>
      <c r="F49" s="73">
        <f t="shared" si="2"/>
        <v>98.74326750448833</v>
      </c>
      <c r="G49" s="66">
        <v>0.4</v>
      </c>
      <c r="H49" s="95">
        <f t="shared" si="1"/>
        <v>5.1</v>
      </c>
      <c r="I49" s="166">
        <v>10.2</v>
      </c>
      <c r="J49" s="66">
        <v>0.8</v>
      </c>
      <c r="K49" s="211">
        <f>I49-J49</f>
        <v>9.399999999999999</v>
      </c>
      <c r="L49" s="72">
        <f t="shared" si="4"/>
        <v>18.545454545454547</v>
      </c>
      <c r="M49" s="73">
        <f t="shared" si="5"/>
        <v>20</v>
      </c>
      <c r="N49" s="101">
        <f t="shared" si="8"/>
        <v>-1.4545454545454533</v>
      </c>
    </row>
    <row r="50" spans="1:14" s="366" customFormat="1" ht="15">
      <c r="A50" s="75" t="s">
        <v>29</v>
      </c>
      <c r="B50" s="166">
        <v>0.684</v>
      </c>
      <c r="C50" s="66">
        <v>0.182</v>
      </c>
      <c r="D50" s="314">
        <f t="shared" si="9"/>
        <v>0.502</v>
      </c>
      <c r="E50" s="94">
        <v>0.441</v>
      </c>
      <c r="F50" s="73">
        <f t="shared" si="2"/>
        <v>87.84860557768924</v>
      </c>
      <c r="G50" s="66">
        <v>0.972</v>
      </c>
      <c r="H50" s="95">
        <f t="shared" si="1"/>
        <v>-0.5309999999999999</v>
      </c>
      <c r="I50" s="166">
        <v>0.628</v>
      </c>
      <c r="J50" s="66">
        <v>1.2</v>
      </c>
      <c r="K50" s="211">
        <f>I50-J50</f>
        <v>-0.572</v>
      </c>
      <c r="L50" s="72">
        <f t="shared" si="4"/>
        <v>14.240362811791382</v>
      </c>
      <c r="M50" s="73">
        <f t="shared" si="5"/>
        <v>12.345679012345679</v>
      </c>
      <c r="N50" s="101">
        <f t="shared" si="8"/>
        <v>1.894683799445703</v>
      </c>
    </row>
    <row r="51" spans="1:14" s="366" customFormat="1" ht="15" hidden="1">
      <c r="A51" s="75" t="s">
        <v>68</v>
      </c>
      <c r="B51" s="166">
        <v>2.598</v>
      </c>
      <c r="C51" s="66">
        <v>0.2</v>
      </c>
      <c r="D51" s="314">
        <f t="shared" si="9"/>
        <v>2.3979999999999997</v>
      </c>
      <c r="E51" s="94"/>
      <c r="F51" s="73">
        <f t="shared" si="2"/>
        <v>0</v>
      </c>
      <c r="G51" s="66">
        <v>1.1</v>
      </c>
      <c r="H51" s="95">
        <f t="shared" si="1"/>
        <v>-1.1</v>
      </c>
      <c r="I51" s="166"/>
      <c r="J51" s="66">
        <v>1.8</v>
      </c>
      <c r="K51" s="211">
        <f>I51-J51</f>
        <v>-1.8</v>
      </c>
      <c r="L51" s="72">
        <f t="shared" si="4"/>
      </c>
      <c r="M51" s="73">
        <f t="shared" si="5"/>
        <v>16.363636363636363</v>
      </c>
      <c r="N51" s="101" t="e">
        <f t="shared" si="8"/>
        <v>#VALUE!</v>
      </c>
    </row>
    <row r="52" spans="1:14" s="366" customFormat="1" ht="15">
      <c r="A52" s="75" t="s">
        <v>69</v>
      </c>
      <c r="B52" s="166">
        <v>0.282</v>
      </c>
      <c r="C52" s="66"/>
      <c r="D52" s="314">
        <f t="shared" si="9"/>
        <v>0.282</v>
      </c>
      <c r="E52" s="94">
        <v>0.185</v>
      </c>
      <c r="F52" s="73">
        <f t="shared" si="2"/>
        <v>65.60283687943263</v>
      </c>
      <c r="G52" s="66"/>
      <c r="H52" s="95">
        <f t="shared" si="1"/>
        <v>0.185</v>
      </c>
      <c r="I52" s="166">
        <v>0.362</v>
      </c>
      <c r="J52" s="66"/>
      <c r="K52" s="211">
        <f>I52-J52</f>
        <v>0.362</v>
      </c>
      <c r="L52" s="72">
        <f t="shared" si="4"/>
        <v>19.56756756756757</v>
      </c>
      <c r="M52" s="73"/>
      <c r="N52" s="101">
        <f t="shared" si="8"/>
        <v>19.56756756756757</v>
      </c>
    </row>
    <row r="53" spans="1:14" s="366" customFormat="1" ht="15" hidden="1">
      <c r="A53" s="75" t="s">
        <v>95</v>
      </c>
      <c r="B53" s="166">
        <v>22.906</v>
      </c>
      <c r="C53" s="66"/>
      <c r="D53" s="314">
        <f t="shared" si="9"/>
        <v>22.906</v>
      </c>
      <c r="E53" s="94"/>
      <c r="F53" s="73">
        <f t="shared" si="2"/>
        <v>0</v>
      </c>
      <c r="G53" s="66"/>
      <c r="H53" s="95">
        <f t="shared" si="1"/>
        <v>0</v>
      </c>
      <c r="I53" s="166"/>
      <c r="J53" s="66"/>
      <c r="K53" s="211">
        <f>I53-J53</f>
        <v>0</v>
      </c>
      <c r="L53" s="72">
        <f t="shared" si="4"/>
      </c>
      <c r="M53" s="73">
        <f t="shared" si="5"/>
      </c>
      <c r="N53" s="101" t="e">
        <f>L53-M53</f>
        <v>#VALUE!</v>
      </c>
    </row>
    <row r="54" spans="1:14" s="44" customFormat="1" ht="15.75">
      <c r="A54" s="41" t="s">
        <v>34</v>
      </c>
      <c r="B54" s="165">
        <v>116.86</v>
      </c>
      <c r="C54" s="65">
        <v>4.194</v>
      </c>
      <c r="D54" s="313">
        <f t="shared" si="9"/>
        <v>112.666</v>
      </c>
      <c r="E54" s="42">
        <f>SUM(E55:E68)</f>
        <v>81.213</v>
      </c>
      <c r="F54" s="39">
        <f t="shared" si="2"/>
        <v>72.08297090515327</v>
      </c>
      <c r="G54" s="39">
        <v>84.301</v>
      </c>
      <c r="H54" s="67">
        <f t="shared" si="1"/>
        <v>-3.088000000000008</v>
      </c>
      <c r="I54" s="170">
        <f>SUM(I55:I68)</f>
        <v>104.419</v>
      </c>
      <c r="J54" s="39">
        <v>123.8</v>
      </c>
      <c r="K54" s="111">
        <f>SUM(K55:K68)</f>
        <v>-19.381</v>
      </c>
      <c r="L54" s="42">
        <f t="shared" si="4"/>
        <v>12.85742430399074</v>
      </c>
      <c r="M54" s="39">
        <f t="shared" si="5"/>
        <v>14.685472295702304</v>
      </c>
      <c r="N54" s="130">
        <f t="shared" si="8"/>
        <v>-1.8280479917115642</v>
      </c>
    </row>
    <row r="55" spans="1:14" s="366" customFormat="1" ht="15" customHeight="1" hidden="1">
      <c r="A55" s="70" t="s">
        <v>70</v>
      </c>
      <c r="B55" s="166">
        <v>0.517</v>
      </c>
      <c r="C55" s="66"/>
      <c r="D55" s="314">
        <f t="shared" si="9"/>
        <v>0.517</v>
      </c>
      <c r="E55" s="72"/>
      <c r="F55" s="73">
        <f t="shared" si="2"/>
        <v>0</v>
      </c>
      <c r="G55" s="73"/>
      <c r="H55" s="101">
        <f t="shared" si="1"/>
        <v>0</v>
      </c>
      <c r="I55" s="167"/>
      <c r="J55" s="73"/>
      <c r="K55" s="112">
        <f t="shared" si="3"/>
        <v>0</v>
      </c>
      <c r="L55" s="72">
        <f t="shared" si="4"/>
      </c>
      <c r="M55" s="73">
        <f t="shared" si="5"/>
      </c>
      <c r="N55" s="128" t="e">
        <f t="shared" si="8"/>
        <v>#VALUE!</v>
      </c>
    </row>
    <row r="56" spans="1:14" s="366" customFormat="1" ht="15" customHeight="1" hidden="1">
      <c r="A56" s="70" t="s">
        <v>71</v>
      </c>
      <c r="B56" s="166">
        <v>999999999</v>
      </c>
      <c r="C56" s="66"/>
      <c r="D56" s="314">
        <f t="shared" si="9"/>
        <v>999999999</v>
      </c>
      <c r="E56" s="72"/>
      <c r="F56" s="73">
        <f t="shared" si="2"/>
        <v>0</v>
      </c>
      <c r="G56" s="73"/>
      <c r="H56" s="101">
        <f t="shared" si="1"/>
        <v>0</v>
      </c>
      <c r="I56" s="167"/>
      <c r="J56" s="73"/>
      <c r="K56" s="112">
        <f t="shared" si="3"/>
        <v>0</v>
      </c>
      <c r="L56" s="72">
        <f t="shared" si="4"/>
      </c>
      <c r="M56" s="73">
        <f t="shared" si="5"/>
      </c>
      <c r="N56" s="128" t="e">
        <f t="shared" si="8"/>
        <v>#VALUE!</v>
      </c>
    </row>
    <row r="57" spans="1:14" s="366" customFormat="1" ht="15">
      <c r="A57" s="70" t="s">
        <v>72</v>
      </c>
      <c r="B57" s="166">
        <v>15.023</v>
      </c>
      <c r="C57" s="66">
        <v>0.831</v>
      </c>
      <c r="D57" s="314">
        <f t="shared" si="9"/>
        <v>14.192</v>
      </c>
      <c r="E57" s="72">
        <v>14.192</v>
      </c>
      <c r="F57" s="73">
        <f t="shared" si="2"/>
        <v>100</v>
      </c>
      <c r="G57" s="73">
        <v>11.513</v>
      </c>
      <c r="H57" s="101">
        <f t="shared" si="1"/>
        <v>2.6790000000000003</v>
      </c>
      <c r="I57" s="167">
        <v>12.29</v>
      </c>
      <c r="J57" s="73">
        <v>11</v>
      </c>
      <c r="K57" s="112">
        <f t="shared" si="3"/>
        <v>1.2899999999999991</v>
      </c>
      <c r="L57" s="72">
        <f t="shared" si="4"/>
        <v>8.659808342728297</v>
      </c>
      <c r="M57" s="73">
        <f t="shared" si="5"/>
        <v>9.554416746286806</v>
      </c>
      <c r="N57" s="128">
        <f t="shared" si="8"/>
        <v>-0.8946084035585091</v>
      </c>
    </row>
    <row r="58" spans="1:14" s="366" customFormat="1" ht="15" hidden="1">
      <c r="A58" s="70" t="s">
        <v>73</v>
      </c>
      <c r="B58" s="166">
        <v>4.139</v>
      </c>
      <c r="C58" s="66"/>
      <c r="D58" s="314">
        <f t="shared" si="9"/>
        <v>4.139</v>
      </c>
      <c r="E58" s="72"/>
      <c r="F58" s="73">
        <f t="shared" si="2"/>
        <v>0</v>
      </c>
      <c r="G58" s="73">
        <v>4.1</v>
      </c>
      <c r="H58" s="101">
        <f t="shared" si="1"/>
        <v>-4.1</v>
      </c>
      <c r="I58" s="167"/>
      <c r="J58" s="73">
        <v>3.9</v>
      </c>
      <c r="K58" s="112">
        <f t="shared" si="3"/>
        <v>-3.9</v>
      </c>
      <c r="L58" s="72">
        <f t="shared" si="4"/>
      </c>
      <c r="M58" s="73">
        <f t="shared" si="5"/>
        <v>9.51219512195122</v>
      </c>
      <c r="N58" s="128" t="e">
        <f t="shared" si="8"/>
        <v>#VALUE!</v>
      </c>
    </row>
    <row r="59" spans="1:14" s="366" customFormat="1" ht="15" hidden="1">
      <c r="A59" s="70" t="s">
        <v>74</v>
      </c>
      <c r="B59" s="166"/>
      <c r="C59" s="66"/>
      <c r="D59" s="314">
        <f t="shared" si="9"/>
        <v>0</v>
      </c>
      <c r="E59" s="72"/>
      <c r="F59" s="73" t="e">
        <f t="shared" si="2"/>
        <v>#DIV/0!</v>
      </c>
      <c r="G59" s="73"/>
      <c r="H59" s="101">
        <f t="shared" si="1"/>
        <v>0</v>
      </c>
      <c r="I59" s="167"/>
      <c r="J59" s="73"/>
      <c r="K59" s="112">
        <f t="shared" si="3"/>
        <v>0</v>
      </c>
      <c r="L59" s="72">
        <f t="shared" si="4"/>
      </c>
      <c r="M59" s="73">
        <f t="shared" si="5"/>
      </c>
      <c r="N59" s="128" t="e">
        <f t="shared" si="8"/>
        <v>#VALUE!</v>
      </c>
    </row>
    <row r="60" spans="1:14" s="366" customFormat="1" ht="15">
      <c r="A60" s="70" t="s">
        <v>35</v>
      </c>
      <c r="B60" s="166">
        <v>0.854</v>
      </c>
      <c r="C60" s="66"/>
      <c r="D60" s="314">
        <f t="shared" si="9"/>
        <v>0.854</v>
      </c>
      <c r="E60" s="72">
        <v>0.854</v>
      </c>
      <c r="F60" s="73">
        <f t="shared" si="2"/>
        <v>100</v>
      </c>
      <c r="G60" s="73">
        <v>0.5</v>
      </c>
      <c r="H60" s="101">
        <f t="shared" si="1"/>
        <v>0.354</v>
      </c>
      <c r="I60" s="167">
        <v>1.1</v>
      </c>
      <c r="J60" s="73">
        <v>1.1</v>
      </c>
      <c r="K60" s="112">
        <f t="shared" si="3"/>
        <v>0</v>
      </c>
      <c r="L60" s="72">
        <f t="shared" si="4"/>
        <v>12.88056206088993</v>
      </c>
      <c r="M60" s="73">
        <f t="shared" si="5"/>
        <v>22</v>
      </c>
      <c r="N60" s="128">
        <f t="shared" si="8"/>
        <v>-9.11943793911007</v>
      </c>
    </row>
    <row r="61" spans="1:14" s="366" customFormat="1" ht="15" hidden="1">
      <c r="A61" s="70" t="s">
        <v>94</v>
      </c>
      <c r="B61" s="166"/>
      <c r="C61" s="66"/>
      <c r="D61" s="314">
        <f t="shared" si="9"/>
        <v>0</v>
      </c>
      <c r="E61" s="72"/>
      <c r="F61" s="73" t="e">
        <f t="shared" si="2"/>
        <v>#DIV/0!</v>
      </c>
      <c r="G61" s="73"/>
      <c r="H61" s="101">
        <f>E61-G61</f>
        <v>0</v>
      </c>
      <c r="I61" s="167"/>
      <c r="J61" s="73"/>
      <c r="K61" s="112">
        <f>I61-J61</f>
        <v>0</v>
      </c>
      <c r="L61" s="72">
        <f t="shared" si="4"/>
      </c>
      <c r="M61" s="73">
        <f t="shared" si="5"/>
      </c>
      <c r="N61" s="128" t="e">
        <f>L61-M61</f>
        <v>#VALUE!</v>
      </c>
    </row>
    <row r="62" spans="1:14" s="366" customFormat="1" ht="15" hidden="1">
      <c r="A62" s="70" t="s">
        <v>36</v>
      </c>
      <c r="B62" s="166"/>
      <c r="C62" s="66"/>
      <c r="D62" s="314">
        <f t="shared" si="9"/>
        <v>0</v>
      </c>
      <c r="E62" s="72"/>
      <c r="F62" s="73" t="e">
        <f t="shared" si="2"/>
        <v>#DIV/0!</v>
      </c>
      <c r="G62" s="73"/>
      <c r="H62" s="101">
        <f t="shared" si="1"/>
        <v>0</v>
      </c>
      <c r="I62" s="167"/>
      <c r="J62" s="73"/>
      <c r="K62" s="112">
        <f t="shared" si="3"/>
        <v>0</v>
      </c>
      <c r="L62" s="72">
        <f t="shared" si="4"/>
      </c>
      <c r="M62" s="73">
        <f t="shared" si="5"/>
      </c>
      <c r="N62" s="128" t="e">
        <f t="shared" si="8"/>
        <v>#VALUE!</v>
      </c>
    </row>
    <row r="63" spans="1:14" s="366" customFormat="1" ht="15">
      <c r="A63" s="70" t="s">
        <v>75</v>
      </c>
      <c r="B63" s="166">
        <v>2.527</v>
      </c>
      <c r="C63" s="66">
        <v>0.634</v>
      </c>
      <c r="D63" s="314">
        <f t="shared" si="9"/>
        <v>1.8930000000000002</v>
      </c>
      <c r="E63" s="72">
        <v>1.069</v>
      </c>
      <c r="F63" s="73">
        <f t="shared" si="2"/>
        <v>56.47120972002112</v>
      </c>
      <c r="G63" s="73">
        <v>1.788</v>
      </c>
      <c r="H63" s="101">
        <f t="shared" si="1"/>
        <v>-0.7190000000000001</v>
      </c>
      <c r="I63" s="167">
        <v>0.925</v>
      </c>
      <c r="J63" s="73">
        <v>2.6</v>
      </c>
      <c r="K63" s="112">
        <f t="shared" si="3"/>
        <v>-1.675</v>
      </c>
      <c r="L63" s="72">
        <f t="shared" si="4"/>
        <v>8.652946679139383</v>
      </c>
      <c r="M63" s="73">
        <f t="shared" si="5"/>
        <v>14.5413870246085</v>
      </c>
      <c r="N63" s="128">
        <f t="shared" si="8"/>
        <v>-5.888440345469117</v>
      </c>
    </row>
    <row r="64" spans="1:14" s="366" customFormat="1" ht="15">
      <c r="A64" s="70" t="s">
        <v>37</v>
      </c>
      <c r="B64" s="166">
        <v>2.662</v>
      </c>
      <c r="C64" s="66"/>
      <c r="D64" s="314">
        <f t="shared" si="9"/>
        <v>2.662</v>
      </c>
      <c r="E64" s="72">
        <v>1.9</v>
      </c>
      <c r="F64" s="73">
        <f t="shared" si="2"/>
        <v>71.37490608564988</v>
      </c>
      <c r="G64" s="73">
        <v>2.3</v>
      </c>
      <c r="H64" s="101">
        <f t="shared" si="1"/>
        <v>-0.3999999999999999</v>
      </c>
      <c r="I64" s="167">
        <v>1.3</v>
      </c>
      <c r="J64" s="73">
        <v>1.3</v>
      </c>
      <c r="K64" s="112">
        <f t="shared" si="3"/>
        <v>0</v>
      </c>
      <c r="L64" s="72">
        <f t="shared" si="4"/>
        <v>6.842105263157895</v>
      </c>
      <c r="M64" s="73">
        <f t="shared" si="5"/>
        <v>5.6521739130434785</v>
      </c>
      <c r="N64" s="128">
        <f t="shared" si="8"/>
        <v>1.1899313501144162</v>
      </c>
    </row>
    <row r="65" spans="1:14" s="366" customFormat="1" ht="15">
      <c r="A65" s="70" t="s">
        <v>38</v>
      </c>
      <c r="B65" s="166">
        <v>32.93</v>
      </c>
      <c r="C65" s="66">
        <v>2.6</v>
      </c>
      <c r="D65" s="314">
        <f t="shared" si="9"/>
        <v>30.33</v>
      </c>
      <c r="E65" s="72">
        <v>27.3</v>
      </c>
      <c r="F65" s="73">
        <f t="shared" si="2"/>
        <v>90.00989119683483</v>
      </c>
      <c r="G65" s="73">
        <v>15.7</v>
      </c>
      <c r="H65" s="101">
        <f t="shared" si="1"/>
        <v>11.600000000000001</v>
      </c>
      <c r="I65" s="167">
        <v>42.2</v>
      </c>
      <c r="J65" s="73">
        <v>27.6</v>
      </c>
      <c r="K65" s="112">
        <f t="shared" si="3"/>
        <v>14.600000000000001</v>
      </c>
      <c r="L65" s="72">
        <f t="shared" si="4"/>
        <v>15.457875457875458</v>
      </c>
      <c r="M65" s="73">
        <f t="shared" si="5"/>
        <v>17.579617834394906</v>
      </c>
      <c r="N65" s="128">
        <f t="shared" si="8"/>
        <v>-2.121742376519448</v>
      </c>
    </row>
    <row r="66" spans="1:14" s="366" customFormat="1" ht="15">
      <c r="A66" s="75" t="s">
        <v>39</v>
      </c>
      <c r="B66" s="166">
        <v>22.928</v>
      </c>
      <c r="C66" s="66"/>
      <c r="D66" s="314">
        <f t="shared" si="9"/>
        <v>22.928</v>
      </c>
      <c r="E66" s="72">
        <v>14.7</v>
      </c>
      <c r="F66" s="73">
        <f t="shared" si="2"/>
        <v>64.11374738311235</v>
      </c>
      <c r="G66" s="73">
        <v>26.7</v>
      </c>
      <c r="H66" s="101">
        <f t="shared" si="1"/>
        <v>-12</v>
      </c>
      <c r="I66" s="167">
        <v>19.5</v>
      </c>
      <c r="J66" s="73">
        <v>39</v>
      </c>
      <c r="K66" s="112">
        <f t="shared" si="3"/>
        <v>-19.5</v>
      </c>
      <c r="L66" s="72">
        <f t="shared" si="4"/>
        <v>13.265306122448981</v>
      </c>
      <c r="M66" s="73">
        <f t="shared" si="5"/>
        <v>14.606741573033709</v>
      </c>
      <c r="N66" s="128">
        <f t="shared" si="8"/>
        <v>-1.3414354505847275</v>
      </c>
    </row>
    <row r="67" spans="1:14" s="366" customFormat="1" ht="15">
      <c r="A67" s="75" t="s">
        <v>40</v>
      </c>
      <c r="B67" s="166">
        <v>30.246</v>
      </c>
      <c r="C67" s="66">
        <v>0.2</v>
      </c>
      <c r="D67" s="314">
        <f t="shared" si="9"/>
        <v>30.046</v>
      </c>
      <c r="E67" s="94">
        <v>16.5</v>
      </c>
      <c r="F67" s="73">
        <f t="shared" si="2"/>
        <v>54.9157957798043</v>
      </c>
      <c r="G67" s="66">
        <v>17</v>
      </c>
      <c r="H67" s="101">
        <f t="shared" si="1"/>
        <v>-0.5</v>
      </c>
      <c r="I67" s="167">
        <v>21.5</v>
      </c>
      <c r="J67" s="73">
        <v>32.2</v>
      </c>
      <c r="K67" s="112">
        <f t="shared" si="3"/>
        <v>-10.700000000000003</v>
      </c>
      <c r="L67" s="72">
        <f t="shared" si="4"/>
        <v>13.03030303030303</v>
      </c>
      <c r="M67" s="73">
        <f t="shared" si="5"/>
        <v>18.941176470588236</v>
      </c>
      <c r="N67" s="128">
        <f t="shared" si="8"/>
        <v>-5.910873440285206</v>
      </c>
    </row>
    <row r="68" spans="1:14" s="366" customFormat="1" ht="15">
      <c r="A68" s="70" t="s">
        <v>41</v>
      </c>
      <c r="B68" s="166">
        <v>4.91</v>
      </c>
      <c r="C68" s="66"/>
      <c r="D68" s="314">
        <f t="shared" si="9"/>
        <v>4.91</v>
      </c>
      <c r="E68" s="72">
        <v>4.698</v>
      </c>
      <c r="F68" s="73">
        <f t="shared" si="2"/>
        <v>95.68228105906314</v>
      </c>
      <c r="G68" s="73">
        <v>4.7</v>
      </c>
      <c r="H68" s="101">
        <f t="shared" si="1"/>
        <v>-0.0019999999999997797</v>
      </c>
      <c r="I68" s="167">
        <v>5.604</v>
      </c>
      <c r="J68" s="73">
        <v>5.1</v>
      </c>
      <c r="K68" s="112">
        <f t="shared" si="3"/>
        <v>0.5040000000000004</v>
      </c>
      <c r="L68" s="72">
        <f t="shared" si="4"/>
        <v>11.928480204342273</v>
      </c>
      <c r="M68" s="73">
        <f t="shared" si="5"/>
        <v>10.851063829787233</v>
      </c>
      <c r="N68" s="128">
        <f t="shared" si="8"/>
        <v>1.0774163745550407</v>
      </c>
    </row>
    <row r="69" spans="1:14" s="44" customFormat="1" ht="15.75">
      <c r="A69" s="41" t="s">
        <v>76</v>
      </c>
      <c r="B69" s="165">
        <v>4.529</v>
      </c>
      <c r="C69" s="65">
        <v>0</v>
      </c>
      <c r="D69" s="313">
        <f t="shared" si="9"/>
        <v>4.529</v>
      </c>
      <c r="E69" s="42">
        <f>SUM(E70:E75)-E73-E74</f>
        <v>3.985</v>
      </c>
      <c r="F69" s="39">
        <f t="shared" si="2"/>
        <v>87.988518436741</v>
      </c>
      <c r="G69" s="39">
        <v>1.609</v>
      </c>
      <c r="H69" s="67">
        <f t="shared" si="1"/>
        <v>2.376</v>
      </c>
      <c r="I69" s="170">
        <f>SUM(I70:I75)-I73-I74</f>
        <v>5.385999999999999</v>
      </c>
      <c r="J69" s="39">
        <v>2.45125</v>
      </c>
      <c r="K69" s="111">
        <f t="shared" si="3"/>
        <v>2.9347499999999993</v>
      </c>
      <c r="L69" s="42">
        <f t="shared" si="4"/>
        <v>13.515683814303635</v>
      </c>
      <c r="M69" s="39">
        <f t="shared" si="5"/>
        <v>15.234617775015538</v>
      </c>
      <c r="N69" s="130">
        <f t="shared" si="8"/>
        <v>-1.7189339607119027</v>
      </c>
    </row>
    <row r="70" spans="1:14" s="366" customFormat="1" ht="15">
      <c r="A70" s="70" t="s">
        <v>77</v>
      </c>
      <c r="B70" s="166">
        <v>999999999</v>
      </c>
      <c r="C70" s="66"/>
      <c r="D70" s="314">
        <v>0.6</v>
      </c>
      <c r="E70" s="72">
        <v>0.6</v>
      </c>
      <c r="F70" s="73">
        <f t="shared" si="2"/>
        <v>100</v>
      </c>
      <c r="G70" s="73">
        <v>0.48</v>
      </c>
      <c r="H70" s="101">
        <f t="shared" si="1"/>
        <v>0.12</v>
      </c>
      <c r="I70" s="167">
        <v>0.286</v>
      </c>
      <c r="J70" s="73">
        <v>0.49</v>
      </c>
      <c r="K70" s="112">
        <f t="shared" si="3"/>
        <v>-0.20400000000000001</v>
      </c>
      <c r="L70" s="72">
        <f t="shared" si="4"/>
        <v>4.766666666666667</v>
      </c>
      <c r="M70" s="73">
        <f t="shared" si="5"/>
        <v>10.208333333333332</v>
      </c>
      <c r="N70" s="128">
        <f t="shared" si="8"/>
        <v>-5.4416666666666655</v>
      </c>
    </row>
    <row r="71" spans="1:14" s="366" customFormat="1" ht="15" hidden="1">
      <c r="A71" s="70" t="s">
        <v>42</v>
      </c>
      <c r="B71" s="166">
        <v>999999999</v>
      </c>
      <c r="C71" s="66"/>
      <c r="D71" s="314">
        <f aca="true" t="shared" si="10" ref="D71:D102">B71-C71</f>
        <v>999999999</v>
      </c>
      <c r="E71" s="72"/>
      <c r="F71" s="73">
        <f aca="true" t="shared" si="11" ref="F71:F102">E71/D71*100</f>
        <v>0</v>
      </c>
      <c r="G71" s="73"/>
      <c r="H71" s="101">
        <f t="shared" si="1"/>
        <v>0</v>
      </c>
      <c r="I71" s="167"/>
      <c r="J71" s="73"/>
      <c r="K71" s="112">
        <f aca="true" t="shared" si="12" ref="K71:K103">I71-J71</f>
        <v>0</v>
      </c>
      <c r="L71" s="72">
        <f aca="true" t="shared" si="13" ref="L71:L102">IF(E71&gt;0,I71/E71*10,"")</f>
      </c>
      <c r="M71" s="73">
        <f aca="true" t="shared" si="14" ref="M71:M102">IF(G71&gt;0,J71/G71*10,"")</f>
      </c>
      <c r="N71" s="128" t="e">
        <f t="shared" si="8"/>
        <v>#VALUE!</v>
      </c>
    </row>
    <row r="72" spans="1:14" s="366" customFormat="1" ht="15" hidden="1">
      <c r="A72" s="70" t="s">
        <v>43</v>
      </c>
      <c r="B72" s="166">
        <v>0.474</v>
      </c>
      <c r="C72" s="66"/>
      <c r="D72" s="314">
        <f t="shared" si="10"/>
        <v>0.474</v>
      </c>
      <c r="E72" s="72"/>
      <c r="F72" s="73">
        <f t="shared" si="11"/>
        <v>0</v>
      </c>
      <c r="G72" s="73">
        <v>0.529</v>
      </c>
      <c r="H72" s="101">
        <f aca="true" t="shared" si="15" ref="H72:H103">E72-G72</f>
        <v>-0.529</v>
      </c>
      <c r="I72" s="167"/>
      <c r="J72" s="73">
        <v>0.6612500000000001</v>
      </c>
      <c r="K72" s="112">
        <f t="shared" si="12"/>
        <v>-0.6612500000000001</v>
      </c>
      <c r="L72" s="72">
        <f t="shared" si="13"/>
      </c>
      <c r="M72" s="73">
        <f t="shared" si="14"/>
        <v>12.500000000000002</v>
      </c>
      <c r="N72" s="128" t="e">
        <f t="shared" si="8"/>
        <v>#VALUE!</v>
      </c>
    </row>
    <row r="73" spans="1:14" s="366" customFormat="1" ht="15" hidden="1">
      <c r="A73" s="70" t="s">
        <v>78</v>
      </c>
      <c r="B73" s="166"/>
      <c r="C73" s="66"/>
      <c r="D73" s="314">
        <f t="shared" si="10"/>
        <v>0</v>
      </c>
      <c r="E73" s="72"/>
      <c r="F73" s="73" t="e">
        <f t="shared" si="11"/>
        <v>#DIV/0!</v>
      </c>
      <c r="G73" s="73"/>
      <c r="H73" s="101">
        <f t="shared" si="15"/>
        <v>0</v>
      </c>
      <c r="I73" s="167"/>
      <c r="J73" s="73"/>
      <c r="K73" s="112">
        <f t="shared" si="12"/>
        <v>0</v>
      </c>
      <c r="L73" s="72">
        <f t="shared" si="13"/>
      </c>
      <c r="M73" s="73">
        <f t="shared" si="14"/>
      </c>
      <c r="N73" s="128" t="e">
        <f t="shared" si="8"/>
        <v>#VALUE!</v>
      </c>
    </row>
    <row r="74" spans="1:14" s="366" customFormat="1" ht="15" hidden="1">
      <c r="A74" s="70" t="s">
        <v>79</v>
      </c>
      <c r="B74" s="166"/>
      <c r="C74" s="66"/>
      <c r="D74" s="314">
        <f t="shared" si="10"/>
        <v>0</v>
      </c>
      <c r="E74" s="72"/>
      <c r="F74" s="73" t="e">
        <f t="shared" si="11"/>
        <v>#DIV/0!</v>
      </c>
      <c r="G74" s="73"/>
      <c r="H74" s="101">
        <f t="shared" si="15"/>
        <v>0</v>
      </c>
      <c r="I74" s="167"/>
      <c r="J74" s="73"/>
      <c r="K74" s="112">
        <f t="shared" si="12"/>
        <v>0</v>
      </c>
      <c r="L74" s="72">
        <f t="shared" si="13"/>
      </c>
      <c r="M74" s="73">
        <f t="shared" si="14"/>
      </c>
      <c r="N74" s="128" t="e">
        <f t="shared" si="8"/>
        <v>#VALUE!</v>
      </c>
    </row>
    <row r="75" spans="1:14" s="366" customFormat="1" ht="15">
      <c r="A75" s="70" t="s">
        <v>44</v>
      </c>
      <c r="B75" s="166">
        <v>3.385</v>
      </c>
      <c r="C75" s="66"/>
      <c r="D75" s="314">
        <f t="shared" si="10"/>
        <v>3.385</v>
      </c>
      <c r="E75" s="72">
        <v>3.385</v>
      </c>
      <c r="F75" s="73">
        <f t="shared" si="11"/>
        <v>100</v>
      </c>
      <c r="G75" s="73">
        <v>0.6</v>
      </c>
      <c r="H75" s="101">
        <f t="shared" si="15"/>
        <v>2.7849999999999997</v>
      </c>
      <c r="I75" s="167">
        <v>5.1</v>
      </c>
      <c r="J75" s="73">
        <v>1.3</v>
      </c>
      <c r="K75" s="112">
        <f t="shared" si="12"/>
        <v>3.8</v>
      </c>
      <c r="L75" s="72">
        <f t="shared" si="13"/>
        <v>15.066469719350073</v>
      </c>
      <c r="M75" s="73">
        <f t="shared" si="14"/>
        <v>21.66666666666667</v>
      </c>
      <c r="N75" s="128">
        <f t="shared" si="8"/>
        <v>-6.600196947316599</v>
      </c>
    </row>
    <row r="76" spans="1:14" s="44" customFormat="1" ht="15.75">
      <c r="A76" s="41" t="s">
        <v>45</v>
      </c>
      <c r="B76" s="165">
        <v>84.814</v>
      </c>
      <c r="C76" s="65">
        <v>1.83</v>
      </c>
      <c r="D76" s="313">
        <f t="shared" si="10"/>
        <v>82.984</v>
      </c>
      <c r="E76" s="42">
        <f>SUM(E77:E92)-E83-E84-E92</f>
        <v>77.39500000000001</v>
      </c>
      <c r="F76" s="39">
        <f t="shared" si="11"/>
        <v>93.26496674057651</v>
      </c>
      <c r="G76" s="39">
        <v>40.792</v>
      </c>
      <c r="H76" s="67">
        <f t="shared" si="15"/>
        <v>36.60300000000001</v>
      </c>
      <c r="I76" s="170">
        <f>SUM(I77:I92)-I83-I84-I92</f>
        <v>118.691</v>
      </c>
      <c r="J76" s="39">
        <v>57.24</v>
      </c>
      <c r="K76" s="111">
        <f t="shared" si="12"/>
        <v>61.451</v>
      </c>
      <c r="L76" s="42">
        <f t="shared" si="13"/>
        <v>15.335745203178499</v>
      </c>
      <c r="M76" s="39">
        <f t="shared" si="14"/>
        <v>14.032163169248872</v>
      </c>
      <c r="N76" s="130">
        <f t="shared" si="8"/>
        <v>1.3035820339296276</v>
      </c>
    </row>
    <row r="77" spans="1:14" s="366" customFormat="1" ht="15" hidden="1">
      <c r="A77" s="70" t="s">
        <v>80</v>
      </c>
      <c r="B77" s="166"/>
      <c r="C77" s="66"/>
      <c r="D77" s="314">
        <f t="shared" si="10"/>
        <v>0</v>
      </c>
      <c r="E77" s="72"/>
      <c r="F77" s="73" t="e">
        <f t="shared" si="11"/>
        <v>#DIV/0!</v>
      </c>
      <c r="G77" s="73"/>
      <c r="H77" s="101">
        <f t="shared" si="15"/>
        <v>0</v>
      </c>
      <c r="I77" s="167"/>
      <c r="J77" s="73"/>
      <c r="K77" s="112">
        <f t="shared" si="12"/>
        <v>0</v>
      </c>
      <c r="L77" s="72">
        <f t="shared" si="13"/>
      </c>
      <c r="M77" s="73">
        <f t="shared" si="14"/>
      </c>
      <c r="N77" s="128" t="e">
        <f t="shared" si="8"/>
        <v>#VALUE!</v>
      </c>
    </row>
    <row r="78" spans="1:14" s="366" customFormat="1" ht="15" hidden="1">
      <c r="A78" s="70" t="s">
        <v>81</v>
      </c>
      <c r="B78" s="166"/>
      <c r="C78" s="66"/>
      <c r="D78" s="314">
        <f t="shared" si="10"/>
        <v>0</v>
      </c>
      <c r="E78" s="72"/>
      <c r="F78" s="73" t="e">
        <f t="shared" si="11"/>
        <v>#DIV/0!</v>
      </c>
      <c r="G78" s="73"/>
      <c r="H78" s="101">
        <f t="shared" si="15"/>
        <v>0</v>
      </c>
      <c r="I78" s="167"/>
      <c r="J78" s="73"/>
      <c r="K78" s="112">
        <f t="shared" si="12"/>
        <v>0</v>
      </c>
      <c r="L78" s="72">
        <f t="shared" si="13"/>
      </c>
      <c r="M78" s="73">
        <f t="shared" si="14"/>
      </c>
      <c r="N78" s="128" t="e">
        <f t="shared" si="8"/>
        <v>#VALUE!</v>
      </c>
    </row>
    <row r="79" spans="1:14" s="366" customFormat="1" ht="15" hidden="1">
      <c r="A79" s="70" t="s">
        <v>82</v>
      </c>
      <c r="B79" s="166"/>
      <c r="C79" s="66"/>
      <c r="D79" s="314">
        <f t="shared" si="10"/>
        <v>0</v>
      </c>
      <c r="E79" s="72"/>
      <c r="F79" s="73" t="e">
        <f t="shared" si="11"/>
        <v>#DIV/0!</v>
      </c>
      <c r="G79" s="73"/>
      <c r="H79" s="101">
        <f t="shared" si="15"/>
        <v>0</v>
      </c>
      <c r="I79" s="167"/>
      <c r="J79" s="73"/>
      <c r="K79" s="112">
        <f t="shared" si="12"/>
        <v>0</v>
      </c>
      <c r="L79" s="72">
        <f t="shared" si="13"/>
      </c>
      <c r="M79" s="73">
        <f t="shared" si="14"/>
      </c>
      <c r="N79" s="128" t="e">
        <f t="shared" si="8"/>
        <v>#VALUE!</v>
      </c>
    </row>
    <row r="80" spans="1:14" s="366" customFormat="1" ht="15" hidden="1">
      <c r="A80" s="70" t="s">
        <v>83</v>
      </c>
      <c r="B80" s="166">
        <v>0.228</v>
      </c>
      <c r="C80" s="66">
        <v>0.2</v>
      </c>
      <c r="D80" s="314">
        <f t="shared" si="10"/>
        <v>0.027999999999999997</v>
      </c>
      <c r="E80" s="72"/>
      <c r="F80" s="73">
        <f t="shared" si="11"/>
        <v>0</v>
      </c>
      <c r="G80" s="73"/>
      <c r="H80" s="101">
        <f t="shared" si="15"/>
        <v>0</v>
      </c>
      <c r="I80" s="167"/>
      <c r="J80" s="73"/>
      <c r="K80" s="112">
        <f t="shared" si="12"/>
        <v>0</v>
      </c>
      <c r="L80" s="72">
        <f t="shared" si="13"/>
      </c>
      <c r="M80" s="73">
        <f t="shared" si="14"/>
      </c>
      <c r="N80" s="128" t="e">
        <f t="shared" si="8"/>
        <v>#VALUE!</v>
      </c>
    </row>
    <row r="81" spans="1:14" s="366" customFormat="1" ht="15">
      <c r="A81" s="70" t="s">
        <v>46</v>
      </c>
      <c r="B81" s="166">
        <v>61.369</v>
      </c>
      <c r="C81" s="66">
        <v>1.6</v>
      </c>
      <c r="D81" s="314">
        <f t="shared" si="10"/>
        <v>59.769</v>
      </c>
      <c r="E81" s="72">
        <v>56.1</v>
      </c>
      <c r="F81" s="73">
        <f t="shared" si="11"/>
        <v>93.86136626010139</v>
      </c>
      <c r="G81" s="73">
        <v>30.878</v>
      </c>
      <c r="H81" s="101">
        <f t="shared" si="15"/>
        <v>25.222</v>
      </c>
      <c r="I81" s="167">
        <v>93.9</v>
      </c>
      <c r="J81" s="73">
        <v>47.2</v>
      </c>
      <c r="K81" s="112">
        <f t="shared" si="12"/>
        <v>46.7</v>
      </c>
      <c r="L81" s="72">
        <f t="shared" si="13"/>
        <v>16.737967914438503</v>
      </c>
      <c r="M81" s="73">
        <f t="shared" si="14"/>
        <v>15.285964116846946</v>
      </c>
      <c r="N81" s="128">
        <f t="shared" si="8"/>
        <v>1.4520037975915567</v>
      </c>
    </row>
    <row r="82" spans="1:14" s="366" customFormat="1" ht="15">
      <c r="A82" s="70" t="s">
        <v>47</v>
      </c>
      <c r="B82" s="166">
        <v>2.139</v>
      </c>
      <c r="C82" s="66"/>
      <c r="D82" s="314">
        <f t="shared" si="10"/>
        <v>2.139</v>
      </c>
      <c r="E82" s="72">
        <v>1.32</v>
      </c>
      <c r="F82" s="73">
        <f t="shared" si="11"/>
        <v>61.71107994389903</v>
      </c>
      <c r="G82" s="73">
        <v>0.785</v>
      </c>
      <c r="H82" s="101">
        <f t="shared" si="15"/>
        <v>0.535</v>
      </c>
      <c r="I82" s="167">
        <v>1.06</v>
      </c>
      <c r="J82" s="73">
        <v>1.2</v>
      </c>
      <c r="K82" s="112">
        <f t="shared" si="12"/>
        <v>-0.1399999999999999</v>
      </c>
      <c r="L82" s="72">
        <f t="shared" si="13"/>
        <v>8.03030303030303</v>
      </c>
      <c r="M82" s="73">
        <f t="shared" si="14"/>
        <v>15.286624203821654</v>
      </c>
      <c r="N82" s="128">
        <f t="shared" si="8"/>
        <v>-7.256321173518625</v>
      </c>
    </row>
    <row r="83" spans="1:14" s="366" customFormat="1" ht="15" hidden="1">
      <c r="A83" s="70" t="s">
        <v>84</v>
      </c>
      <c r="B83" s="166"/>
      <c r="C83" s="66"/>
      <c r="D83" s="314">
        <f t="shared" si="10"/>
        <v>0</v>
      </c>
      <c r="E83" s="72"/>
      <c r="F83" s="73" t="e">
        <f t="shared" si="11"/>
        <v>#DIV/0!</v>
      </c>
      <c r="G83" s="73"/>
      <c r="H83" s="101">
        <f t="shared" si="15"/>
        <v>0</v>
      </c>
      <c r="I83" s="167"/>
      <c r="J83" s="73"/>
      <c r="K83" s="112">
        <f t="shared" si="12"/>
        <v>0</v>
      </c>
      <c r="L83" s="72">
        <f t="shared" si="13"/>
      </c>
      <c r="M83" s="73">
        <f t="shared" si="14"/>
      </c>
      <c r="N83" s="128" t="e">
        <f t="shared" si="8"/>
        <v>#VALUE!</v>
      </c>
    </row>
    <row r="84" spans="1:14" s="366" customFormat="1" ht="15" hidden="1">
      <c r="A84" s="70" t="s">
        <v>85</v>
      </c>
      <c r="B84" s="166"/>
      <c r="C84" s="66"/>
      <c r="D84" s="314">
        <f t="shared" si="10"/>
        <v>0</v>
      </c>
      <c r="E84" s="72"/>
      <c r="F84" s="73" t="e">
        <f t="shared" si="11"/>
        <v>#DIV/0!</v>
      </c>
      <c r="G84" s="73"/>
      <c r="H84" s="101">
        <f t="shared" si="15"/>
        <v>0</v>
      </c>
      <c r="I84" s="167"/>
      <c r="J84" s="73"/>
      <c r="K84" s="112">
        <f t="shared" si="12"/>
        <v>0</v>
      </c>
      <c r="L84" s="72">
        <f t="shared" si="13"/>
      </c>
      <c r="M84" s="73">
        <f t="shared" si="14"/>
      </c>
      <c r="N84" s="128" t="e">
        <f t="shared" si="8"/>
        <v>#VALUE!</v>
      </c>
    </row>
    <row r="85" spans="1:14" s="366" customFormat="1" ht="15" hidden="1">
      <c r="A85" s="70" t="s">
        <v>48</v>
      </c>
      <c r="B85" s="166">
        <v>999999999</v>
      </c>
      <c r="C85" s="66"/>
      <c r="D85" s="314">
        <f t="shared" si="10"/>
        <v>999999999</v>
      </c>
      <c r="E85" s="72"/>
      <c r="F85" s="73">
        <f t="shared" si="11"/>
        <v>0</v>
      </c>
      <c r="G85" s="73"/>
      <c r="H85" s="101">
        <f t="shared" si="15"/>
        <v>0</v>
      </c>
      <c r="I85" s="167"/>
      <c r="J85" s="73"/>
      <c r="K85" s="112">
        <f t="shared" si="12"/>
        <v>0</v>
      </c>
      <c r="L85" s="72">
        <f t="shared" si="13"/>
      </c>
      <c r="M85" s="73">
        <f t="shared" si="14"/>
      </c>
      <c r="N85" s="128" t="e">
        <f t="shared" si="8"/>
        <v>#VALUE!</v>
      </c>
    </row>
    <row r="86" spans="1:14" s="366" customFormat="1" ht="15" hidden="1">
      <c r="A86" s="70" t="s">
        <v>86</v>
      </c>
      <c r="B86" s="166"/>
      <c r="C86" s="66"/>
      <c r="D86" s="314">
        <f t="shared" si="10"/>
        <v>0</v>
      </c>
      <c r="E86" s="72"/>
      <c r="F86" s="73" t="e">
        <f t="shared" si="11"/>
        <v>#DIV/0!</v>
      </c>
      <c r="G86" s="73"/>
      <c r="H86" s="101">
        <f t="shared" si="15"/>
        <v>0</v>
      </c>
      <c r="I86" s="167"/>
      <c r="J86" s="73"/>
      <c r="K86" s="112">
        <f t="shared" si="12"/>
        <v>0</v>
      </c>
      <c r="L86" s="72">
        <f t="shared" si="13"/>
      </c>
      <c r="M86" s="73">
        <f t="shared" si="14"/>
      </c>
      <c r="N86" s="128" t="e">
        <f t="shared" si="8"/>
        <v>#VALUE!</v>
      </c>
    </row>
    <row r="87" spans="1:14" s="366" customFormat="1" ht="15">
      <c r="A87" s="70" t="s">
        <v>49</v>
      </c>
      <c r="B87" s="166">
        <v>3.075</v>
      </c>
      <c r="C87" s="66"/>
      <c r="D87" s="314">
        <f t="shared" si="10"/>
        <v>3.075</v>
      </c>
      <c r="E87" s="72">
        <v>2.975</v>
      </c>
      <c r="F87" s="73">
        <f t="shared" si="11"/>
        <v>96.74796747967478</v>
      </c>
      <c r="G87" s="73">
        <v>2.419</v>
      </c>
      <c r="H87" s="101">
        <f t="shared" si="15"/>
        <v>0.556</v>
      </c>
      <c r="I87" s="167">
        <v>3.731</v>
      </c>
      <c r="J87" s="73">
        <v>2.8</v>
      </c>
      <c r="K87" s="112">
        <f t="shared" si="12"/>
        <v>0.931</v>
      </c>
      <c r="L87" s="72">
        <f t="shared" si="13"/>
        <v>12.541176470588235</v>
      </c>
      <c r="M87" s="73">
        <f t="shared" si="14"/>
        <v>11.575031004547334</v>
      </c>
      <c r="N87" s="128">
        <f t="shared" si="8"/>
        <v>0.966145466040901</v>
      </c>
    </row>
    <row r="88" spans="1:14" s="366" customFormat="1" ht="15" hidden="1">
      <c r="A88" s="70" t="s">
        <v>50</v>
      </c>
      <c r="B88" s="166">
        <v>9.393</v>
      </c>
      <c r="C88" s="66"/>
      <c r="D88" s="314">
        <f t="shared" si="10"/>
        <v>9.393</v>
      </c>
      <c r="E88" s="72">
        <v>9.3</v>
      </c>
      <c r="F88" s="73">
        <f t="shared" si="11"/>
        <v>99.00990099009901</v>
      </c>
      <c r="G88" s="73"/>
      <c r="H88" s="101">
        <f t="shared" si="15"/>
        <v>9.3</v>
      </c>
      <c r="I88" s="167">
        <v>14.3</v>
      </c>
      <c r="J88" s="73"/>
      <c r="K88" s="112">
        <f t="shared" si="12"/>
        <v>14.3</v>
      </c>
      <c r="L88" s="72">
        <f t="shared" si="13"/>
        <v>15.376344086021504</v>
      </c>
      <c r="M88" s="73">
        <f t="shared" si="14"/>
      </c>
      <c r="N88" s="128" t="e">
        <f t="shared" si="8"/>
        <v>#VALUE!</v>
      </c>
    </row>
    <row r="89" spans="1:14" s="366" customFormat="1" ht="15">
      <c r="A89" s="70" t="s">
        <v>51</v>
      </c>
      <c r="B89" s="166">
        <v>8.003</v>
      </c>
      <c r="C89" s="66"/>
      <c r="D89" s="314">
        <f t="shared" si="10"/>
        <v>8.003</v>
      </c>
      <c r="E89" s="72">
        <v>7.7</v>
      </c>
      <c r="F89" s="73">
        <f t="shared" si="11"/>
        <v>96.21391978008246</v>
      </c>
      <c r="G89" s="73">
        <v>6.65</v>
      </c>
      <c r="H89" s="101">
        <f t="shared" si="15"/>
        <v>1.0499999999999998</v>
      </c>
      <c r="I89" s="167">
        <v>5.7</v>
      </c>
      <c r="J89" s="73">
        <v>6</v>
      </c>
      <c r="K89" s="112">
        <f t="shared" si="12"/>
        <v>-0.2999999999999998</v>
      </c>
      <c r="L89" s="72">
        <f t="shared" si="13"/>
        <v>7.402597402597403</v>
      </c>
      <c r="M89" s="73">
        <f t="shared" si="14"/>
        <v>9.022556390977442</v>
      </c>
      <c r="N89" s="128">
        <f t="shared" si="8"/>
        <v>-1.6199589883800396</v>
      </c>
    </row>
    <row r="90" spans="1:14" s="366" customFormat="1" ht="15.75" hidden="1">
      <c r="A90" s="75" t="s">
        <v>52</v>
      </c>
      <c r="B90" s="166">
        <v>999999999</v>
      </c>
      <c r="C90" s="66"/>
      <c r="D90" s="314">
        <f t="shared" si="10"/>
        <v>999999999</v>
      </c>
      <c r="E90" s="72"/>
      <c r="F90" s="73">
        <f t="shared" si="11"/>
        <v>0</v>
      </c>
      <c r="G90" s="73"/>
      <c r="H90" s="67">
        <f t="shared" si="15"/>
        <v>0</v>
      </c>
      <c r="I90" s="167"/>
      <c r="J90" s="73"/>
      <c r="K90" s="268">
        <f t="shared" si="12"/>
        <v>0</v>
      </c>
      <c r="L90" s="72">
        <f t="shared" si="13"/>
      </c>
      <c r="M90" s="73">
        <f t="shared" si="14"/>
      </c>
      <c r="N90" s="128" t="e">
        <f t="shared" si="8"/>
        <v>#VALUE!</v>
      </c>
    </row>
    <row r="91" spans="1:14" s="366" customFormat="1" ht="15.75" hidden="1">
      <c r="A91" s="70" t="s">
        <v>97</v>
      </c>
      <c r="B91" s="166">
        <v>0.455</v>
      </c>
      <c r="C91" s="66">
        <v>0.03</v>
      </c>
      <c r="D91" s="314">
        <f t="shared" si="10"/>
        <v>0.42500000000000004</v>
      </c>
      <c r="E91" s="72"/>
      <c r="F91" s="73">
        <f t="shared" si="11"/>
        <v>0</v>
      </c>
      <c r="G91" s="73">
        <v>0.06</v>
      </c>
      <c r="H91" s="67">
        <f t="shared" si="15"/>
        <v>-0.06</v>
      </c>
      <c r="I91" s="167"/>
      <c r="J91" s="73">
        <v>0.04</v>
      </c>
      <c r="K91" s="268">
        <f t="shared" si="12"/>
        <v>-0.04</v>
      </c>
      <c r="L91" s="72">
        <f t="shared" si="13"/>
      </c>
      <c r="M91" s="73">
        <f t="shared" si="14"/>
        <v>6.666666666666668</v>
      </c>
      <c r="N91" s="128" t="e">
        <f t="shared" si="8"/>
        <v>#VALUE!</v>
      </c>
    </row>
    <row r="92" spans="1:14" s="366" customFormat="1" ht="15.75" hidden="1">
      <c r="A92" s="70" t="s">
        <v>87</v>
      </c>
      <c r="B92" s="166"/>
      <c r="C92" s="66"/>
      <c r="D92" s="314">
        <f t="shared" si="10"/>
        <v>0</v>
      </c>
      <c r="E92" s="72"/>
      <c r="F92" s="73" t="e">
        <f t="shared" si="11"/>
        <v>#DIV/0!</v>
      </c>
      <c r="G92" s="73"/>
      <c r="H92" s="67">
        <f t="shared" si="15"/>
        <v>0</v>
      </c>
      <c r="I92" s="167"/>
      <c r="J92" s="73"/>
      <c r="K92" s="268">
        <f t="shared" si="12"/>
        <v>0</v>
      </c>
      <c r="L92" s="72">
        <f t="shared" si="13"/>
      </c>
      <c r="M92" s="73">
        <f t="shared" si="14"/>
      </c>
      <c r="N92" s="128" t="e">
        <f t="shared" si="8"/>
        <v>#VALUE!</v>
      </c>
    </row>
    <row r="93" spans="1:14" s="44" customFormat="1" ht="15.75">
      <c r="A93" s="41" t="s">
        <v>53</v>
      </c>
      <c r="B93" s="165">
        <v>1386.8</v>
      </c>
      <c r="C93" s="65">
        <v>10.08</v>
      </c>
      <c r="D93" s="313">
        <f t="shared" si="10"/>
        <v>1376.72</v>
      </c>
      <c r="E93" s="42">
        <f>SUM(E94:E103)-E99</f>
        <v>1337.627</v>
      </c>
      <c r="F93" s="39">
        <f t="shared" si="11"/>
        <v>97.16042477773257</v>
      </c>
      <c r="G93" s="39">
        <v>1124.6</v>
      </c>
      <c r="H93" s="67">
        <f t="shared" si="15"/>
        <v>213.02700000000004</v>
      </c>
      <c r="I93" s="170">
        <f>SUM(I94:I103)-I99</f>
        <v>1836.7649999999999</v>
      </c>
      <c r="J93" s="39">
        <v>1347.1</v>
      </c>
      <c r="K93" s="111">
        <f t="shared" si="12"/>
        <v>489.66499999999996</v>
      </c>
      <c r="L93" s="42">
        <f t="shared" si="13"/>
        <v>13.731518577301445</v>
      </c>
      <c r="M93" s="39">
        <f t="shared" si="14"/>
        <v>11.97848123777343</v>
      </c>
      <c r="N93" s="130">
        <f t="shared" si="8"/>
        <v>1.7530373395280154</v>
      </c>
    </row>
    <row r="94" spans="1:14" s="366" customFormat="1" ht="15.75" hidden="1">
      <c r="A94" s="70" t="s">
        <v>88</v>
      </c>
      <c r="B94" s="166"/>
      <c r="C94" s="66"/>
      <c r="D94" s="314">
        <f t="shared" si="10"/>
        <v>0</v>
      </c>
      <c r="E94" s="72"/>
      <c r="F94" s="73" t="e">
        <f t="shared" si="11"/>
        <v>#DIV/0!</v>
      </c>
      <c r="G94" s="73"/>
      <c r="H94" s="67">
        <f t="shared" si="15"/>
        <v>0</v>
      </c>
      <c r="I94" s="167"/>
      <c r="J94" s="73"/>
      <c r="K94" s="268">
        <f t="shared" si="12"/>
        <v>0</v>
      </c>
      <c r="L94" s="72">
        <f t="shared" si="13"/>
      </c>
      <c r="M94" s="73">
        <f t="shared" si="14"/>
      </c>
      <c r="N94" s="128" t="e">
        <f t="shared" si="8"/>
        <v>#VALUE!</v>
      </c>
    </row>
    <row r="95" spans="1:14" s="366" customFormat="1" ht="15">
      <c r="A95" s="70" t="s">
        <v>54</v>
      </c>
      <c r="B95" s="167">
        <v>280.699</v>
      </c>
      <c r="C95" s="66">
        <v>3.08</v>
      </c>
      <c r="D95" s="314">
        <f t="shared" si="10"/>
        <v>277.619</v>
      </c>
      <c r="E95" s="72">
        <v>267.478</v>
      </c>
      <c r="F95" s="73">
        <f t="shared" si="11"/>
        <v>96.34715203210155</v>
      </c>
      <c r="G95" s="73">
        <v>202.2</v>
      </c>
      <c r="H95" s="101">
        <f t="shared" si="15"/>
        <v>65.27800000000002</v>
      </c>
      <c r="I95" s="167">
        <v>368.46</v>
      </c>
      <c r="J95" s="73">
        <v>284.5</v>
      </c>
      <c r="K95" s="112">
        <f t="shared" si="12"/>
        <v>83.95999999999998</v>
      </c>
      <c r="L95" s="72">
        <f t="shared" si="13"/>
        <v>13.775338532514823</v>
      </c>
      <c r="M95" s="73">
        <f t="shared" si="14"/>
        <v>14.0702274975272</v>
      </c>
      <c r="N95" s="128">
        <f t="shared" si="8"/>
        <v>-0.2948889650123778</v>
      </c>
    </row>
    <row r="96" spans="1:14" s="366" customFormat="1" ht="15">
      <c r="A96" s="70" t="s">
        <v>55</v>
      </c>
      <c r="B96" s="167">
        <v>32.127</v>
      </c>
      <c r="C96" s="66"/>
      <c r="D96" s="314">
        <f t="shared" si="10"/>
        <v>32.127</v>
      </c>
      <c r="E96" s="72">
        <v>13.369</v>
      </c>
      <c r="F96" s="73">
        <f t="shared" si="11"/>
        <v>41.61297351137672</v>
      </c>
      <c r="G96" s="73">
        <v>23</v>
      </c>
      <c r="H96" s="101">
        <f t="shared" si="15"/>
        <v>-9.631</v>
      </c>
      <c r="I96" s="167">
        <v>17.805</v>
      </c>
      <c r="J96" s="73">
        <v>26.7</v>
      </c>
      <c r="K96" s="112">
        <f t="shared" si="12"/>
        <v>-8.895</v>
      </c>
      <c r="L96" s="72">
        <f t="shared" si="13"/>
        <v>13.31812401825118</v>
      </c>
      <c r="M96" s="73">
        <f t="shared" si="14"/>
        <v>11.608695652173912</v>
      </c>
      <c r="N96" s="128">
        <f t="shared" si="8"/>
        <v>1.7094283660772671</v>
      </c>
    </row>
    <row r="97" spans="1:14" s="366" customFormat="1" ht="15">
      <c r="A97" s="70" t="s">
        <v>56</v>
      </c>
      <c r="B97" s="167">
        <v>945.74</v>
      </c>
      <c r="C97" s="66">
        <v>7</v>
      </c>
      <c r="D97" s="314">
        <f t="shared" si="10"/>
        <v>938.74</v>
      </c>
      <c r="E97" s="72">
        <v>926.78</v>
      </c>
      <c r="F97" s="73">
        <f t="shared" si="11"/>
        <v>98.72595180774229</v>
      </c>
      <c r="G97" s="73">
        <v>806.6</v>
      </c>
      <c r="H97" s="101">
        <f t="shared" si="15"/>
        <v>120.17999999999995</v>
      </c>
      <c r="I97" s="167">
        <v>1293</v>
      </c>
      <c r="J97" s="73">
        <v>943.6</v>
      </c>
      <c r="K97" s="112">
        <f t="shared" si="12"/>
        <v>349.4</v>
      </c>
      <c r="L97" s="72">
        <f t="shared" si="13"/>
        <v>13.951531107706252</v>
      </c>
      <c r="M97" s="73">
        <f t="shared" si="14"/>
        <v>11.698487478303992</v>
      </c>
      <c r="N97" s="128">
        <f t="shared" si="8"/>
        <v>2.25304362940226</v>
      </c>
    </row>
    <row r="98" spans="1:14" s="366" customFormat="1" ht="15" hidden="1">
      <c r="A98" s="70" t="s">
        <v>57</v>
      </c>
      <c r="B98" s="167"/>
      <c r="C98" s="66"/>
      <c r="D98" s="314">
        <f t="shared" si="10"/>
        <v>0</v>
      </c>
      <c r="E98" s="72"/>
      <c r="F98" s="73" t="e">
        <f t="shared" si="11"/>
        <v>#DIV/0!</v>
      </c>
      <c r="G98" s="73"/>
      <c r="H98" s="101">
        <f t="shared" si="15"/>
        <v>0</v>
      </c>
      <c r="I98" s="167"/>
      <c r="J98" s="73"/>
      <c r="K98" s="112">
        <f t="shared" si="12"/>
        <v>0</v>
      </c>
      <c r="L98" s="72">
        <f t="shared" si="13"/>
      </c>
      <c r="M98" s="73">
        <f t="shared" si="14"/>
      </c>
      <c r="N98" s="128" t="e">
        <f t="shared" si="8"/>
        <v>#VALUE!</v>
      </c>
    </row>
    <row r="99" spans="1:14" s="366" customFormat="1" ht="15" hidden="1">
      <c r="A99" s="70" t="s">
        <v>89</v>
      </c>
      <c r="B99" s="167"/>
      <c r="C99" s="66"/>
      <c r="D99" s="314">
        <f t="shared" si="10"/>
        <v>0</v>
      </c>
      <c r="E99" s="72"/>
      <c r="F99" s="73" t="e">
        <f t="shared" si="11"/>
        <v>#DIV/0!</v>
      </c>
      <c r="G99" s="73"/>
      <c r="H99" s="101">
        <f t="shared" si="15"/>
        <v>0</v>
      </c>
      <c r="I99" s="167"/>
      <c r="J99" s="73"/>
      <c r="K99" s="112">
        <f t="shared" si="12"/>
        <v>0</v>
      </c>
      <c r="L99" s="72">
        <f t="shared" si="13"/>
      </c>
      <c r="M99" s="73">
        <f t="shared" si="14"/>
      </c>
      <c r="N99" s="128" t="e">
        <f t="shared" si="8"/>
        <v>#VALUE!</v>
      </c>
    </row>
    <row r="100" spans="1:14" s="366" customFormat="1" ht="15" hidden="1">
      <c r="A100" s="70" t="s">
        <v>58</v>
      </c>
      <c r="B100" s="167"/>
      <c r="C100" s="66"/>
      <c r="D100" s="314">
        <f t="shared" si="10"/>
        <v>0</v>
      </c>
      <c r="E100" s="72"/>
      <c r="F100" s="73" t="e">
        <f t="shared" si="11"/>
        <v>#DIV/0!</v>
      </c>
      <c r="G100" s="73"/>
      <c r="H100" s="101">
        <f t="shared" si="15"/>
        <v>0</v>
      </c>
      <c r="I100" s="167"/>
      <c r="J100" s="73"/>
      <c r="K100" s="112">
        <f t="shared" si="12"/>
        <v>0</v>
      </c>
      <c r="L100" s="72">
        <f t="shared" si="13"/>
      </c>
      <c r="M100" s="73">
        <f t="shared" si="14"/>
      </c>
      <c r="N100" s="128" t="e">
        <f t="shared" si="8"/>
        <v>#VALUE!</v>
      </c>
    </row>
    <row r="101" spans="1:14" s="366" customFormat="1" ht="15" hidden="1">
      <c r="A101" s="70" t="s">
        <v>59</v>
      </c>
      <c r="B101" s="167"/>
      <c r="C101" s="66"/>
      <c r="D101" s="314">
        <f t="shared" si="10"/>
        <v>0</v>
      </c>
      <c r="E101" s="72"/>
      <c r="F101" s="73" t="e">
        <f t="shared" si="11"/>
        <v>#DIV/0!</v>
      </c>
      <c r="G101" s="73"/>
      <c r="H101" s="101">
        <f t="shared" si="15"/>
        <v>0</v>
      </c>
      <c r="I101" s="167"/>
      <c r="J101" s="73"/>
      <c r="K101" s="112">
        <f t="shared" si="12"/>
        <v>0</v>
      </c>
      <c r="L101" s="72">
        <f t="shared" si="13"/>
      </c>
      <c r="M101" s="73">
        <f t="shared" si="14"/>
      </c>
      <c r="N101" s="128" t="e">
        <f t="shared" si="8"/>
        <v>#VALUE!</v>
      </c>
    </row>
    <row r="102" spans="1:14" s="366" customFormat="1" ht="15">
      <c r="A102" s="76" t="s">
        <v>90</v>
      </c>
      <c r="B102" s="186">
        <v>128.234</v>
      </c>
      <c r="C102" s="102"/>
      <c r="D102" s="315">
        <f t="shared" si="10"/>
        <v>128.234</v>
      </c>
      <c r="E102" s="77">
        <v>130</v>
      </c>
      <c r="F102" s="79">
        <f t="shared" si="11"/>
        <v>101.37716986134721</v>
      </c>
      <c r="G102" s="79">
        <v>92.8</v>
      </c>
      <c r="H102" s="103">
        <f t="shared" si="15"/>
        <v>37.2</v>
      </c>
      <c r="I102" s="186">
        <v>157.5</v>
      </c>
      <c r="J102" s="79">
        <v>92.3</v>
      </c>
      <c r="K102" s="266">
        <f t="shared" si="12"/>
        <v>65.2</v>
      </c>
      <c r="L102" s="77">
        <f t="shared" si="13"/>
        <v>12.115384615384615</v>
      </c>
      <c r="M102" s="79">
        <f t="shared" si="14"/>
        <v>9.946120689655173</v>
      </c>
      <c r="N102" s="129">
        <f>L102-M102</f>
        <v>2.1692639257294424</v>
      </c>
    </row>
    <row r="103" spans="1:14" s="366" customFormat="1" ht="15.75" hidden="1">
      <c r="A103" s="133" t="s">
        <v>91</v>
      </c>
      <c r="B103" s="279"/>
      <c r="C103" s="279"/>
      <c r="D103" s="279"/>
      <c r="E103" s="134"/>
      <c r="F103" s="280" t="e">
        <f>E103/B103*100</f>
        <v>#DIV/0!</v>
      </c>
      <c r="G103" s="136"/>
      <c r="H103" s="273">
        <f t="shared" si="15"/>
        <v>0</v>
      </c>
      <c r="I103" s="274"/>
      <c r="J103" s="136"/>
      <c r="K103" s="281">
        <f t="shared" si="12"/>
        <v>0</v>
      </c>
      <c r="L103" s="282" t="e">
        <f>I103/E103*10</f>
        <v>#DIV/0!</v>
      </c>
      <c r="M103" s="280" t="e">
        <f>J103/G103*10</f>
        <v>#DIV/0!</v>
      </c>
      <c r="N103" s="283" t="e">
        <f>L103-M103</f>
        <v>#DIV/0!</v>
      </c>
    </row>
    <row r="104" spans="2:14" ht="15">
      <c r="B104" s="124"/>
      <c r="C104" s="124"/>
      <c r="D104" s="124"/>
      <c r="E104" s="124"/>
      <c r="F104" s="124"/>
      <c r="G104" s="124"/>
      <c r="I104" s="123"/>
      <c r="J104" s="124"/>
      <c r="K104" s="124"/>
      <c r="L104" s="124"/>
      <c r="M104" s="124"/>
      <c r="N104" s="124"/>
    </row>
    <row r="105" spans="1:9" s="47" customFormat="1" ht="15">
      <c r="A105" s="82"/>
      <c r="B105" s="82"/>
      <c r="C105" s="82"/>
      <c r="D105" s="82"/>
      <c r="I105" s="366"/>
    </row>
    <row r="106" spans="1:9" s="47" customFormat="1" ht="15">
      <c r="A106" s="82"/>
      <c r="B106" s="82"/>
      <c r="C106" s="82"/>
      <c r="D106" s="82"/>
      <c r="I106" s="366"/>
    </row>
    <row r="107" spans="1:9" s="47" customFormat="1" ht="15">
      <c r="A107" s="82"/>
      <c r="B107" s="82"/>
      <c r="C107" s="82"/>
      <c r="D107" s="82"/>
      <c r="I107" s="366"/>
    </row>
    <row r="108" spans="1:9" s="47" customFormat="1" ht="15">
      <c r="A108" s="82"/>
      <c r="B108" s="82"/>
      <c r="C108" s="82"/>
      <c r="D108" s="82"/>
      <c r="I108" s="366"/>
    </row>
    <row r="109" spans="1:9" s="47" customFormat="1" ht="15">
      <c r="A109" s="82"/>
      <c r="B109" s="82"/>
      <c r="C109" s="82"/>
      <c r="D109" s="82"/>
      <c r="I109" s="366"/>
    </row>
    <row r="110" spans="1:9" s="47" customFormat="1" ht="15">
      <c r="A110" s="82"/>
      <c r="B110" s="82"/>
      <c r="C110" s="82"/>
      <c r="D110" s="82"/>
      <c r="I110" s="366"/>
    </row>
    <row r="111" spans="1:9" s="47" customFormat="1" ht="15">
      <c r="A111" s="82"/>
      <c r="B111" s="82"/>
      <c r="C111" s="82"/>
      <c r="D111" s="82"/>
      <c r="I111" s="366"/>
    </row>
    <row r="112" spans="1:9" s="47" customFormat="1" ht="15">
      <c r="A112" s="82"/>
      <c r="B112" s="82"/>
      <c r="C112" s="82"/>
      <c r="D112" s="82"/>
      <c r="I112" s="366"/>
    </row>
    <row r="113" spans="1:9" s="47" customFormat="1" ht="15">
      <c r="A113" s="82"/>
      <c r="B113" s="82"/>
      <c r="C113" s="82"/>
      <c r="D113" s="82"/>
      <c r="I113" s="366"/>
    </row>
    <row r="114" spans="1:9" s="47" customFormat="1" ht="15">
      <c r="A114" s="82"/>
      <c r="B114" s="82"/>
      <c r="C114" s="82"/>
      <c r="D114" s="82"/>
      <c r="I114" s="366"/>
    </row>
    <row r="115" spans="1:9" s="47" customFormat="1" ht="15">
      <c r="A115" s="82"/>
      <c r="B115" s="82"/>
      <c r="C115" s="82"/>
      <c r="D115" s="82"/>
      <c r="I115" s="366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366"/>
    </row>
    <row r="146" spans="1:8" s="84" customFormat="1" ht="15">
      <c r="A146" s="85"/>
      <c r="B146" s="85"/>
      <c r="C146" s="85"/>
      <c r="D146" s="85"/>
      <c r="H146" s="366"/>
    </row>
    <row r="147" spans="1:8" s="84" customFormat="1" ht="15">
      <c r="A147" s="85"/>
      <c r="B147" s="85"/>
      <c r="C147" s="85"/>
      <c r="D147" s="85"/>
      <c r="H147" s="366"/>
    </row>
    <row r="148" spans="1:8" s="84" customFormat="1" ht="15">
      <c r="A148" s="85"/>
      <c r="B148" s="85"/>
      <c r="C148" s="85"/>
      <c r="D148" s="85"/>
      <c r="H148" s="366"/>
    </row>
    <row r="149" spans="1:8" s="84" customFormat="1" ht="15">
      <c r="A149" s="85"/>
      <c r="B149" s="376"/>
      <c r="C149" s="376"/>
      <c r="D149" s="376"/>
      <c r="E149" s="376"/>
      <c r="F149" s="376"/>
      <c r="H149" s="366"/>
    </row>
    <row r="150" spans="1:8" s="84" customFormat="1" ht="15.75">
      <c r="A150" s="86"/>
      <c r="B150" s="85"/>
      <c r="C150" s="85"/>
      <c r="D150" s="85"/>
      <c r="H150" s="366"/>
    </row>
    <row r="151" spans="1:8" s="84" customFormat="1" ht="15">
      <c r="A151" s="85"/>
      <c r="B151" s="376"/>
      <c r="C151" s="376"/>
      <c r="D151" s="376"/>
      <c r="E151" s="376"/>
      <c r="F151" s="376"/>
      <c r="H151" s="366"/>
    </row>
    <row r="152" spans="1:8" s="84" customFormat="1" ht="15">
      <c r="A152" s="85"/>
      <c r="B152" s="85"/>
      <c r="C152" s="85"/>
      <c r="D152" s="85"/>
      <c r="H152" s="366"/>
    </row>
    <row r="153" spans="1:8" s="84" customFormat="1" ht="15">
      <c r="A153" s="85"/>
      <c r="B153" s="85"/>
      <c r="C153" s="85"/>
      <c r="D153" s="85"/>
      <c r="H153" s="366"/>
    </row>
    <row r="154" spans="1:8" s="84" customFormat="1" ht="15">
      <c r="A154" s="85"/>
      <c r="B154" s="85"/>
      <c r="C154" s="85"/>
      <c r="D154" s="85"/>
      <c r="H154" s="366"/>
    </row>
    <row r="155" spans="1:8" s="84" customFormat="1" ht="15">
      <c r="A155" s="85"/>
      <c r="B155" s="85"/>
      <c r="C155" s="85"/>
      <c r="D155" s="85"/>
      <c r="H155" s="366"/>
    </row>
    <row r="156" spans="1:8" s="84" customFormat="1" ht="15">
      <c r="A156" s="85"/>
      <c r="B156" s="85"/>
      <c r="C156" s="85"/>
      <c r="D156" s="85"/>
      <c r="H156" s="366"/>
    </row>
    <row r="157" spans="1:8" s="84" customFormat="1" ht="15">
      <c r="A157" s="85"/>
      <c r="B157" s="85"/>
      <c r="C157" s="85"/>
      <c r="D157" s="85"/>
      <c r="H157" s="366"/>
    </row>
    <row r="158" spans="1:8" s="84" customFormat="1" ht="15">
      <c r="A158" s="85"/>
      <c r="B158" s="85"/>
      <c r="C158" s="85"/>
      <c r="D158" s="85"/>
      <c r="H158" s="366"/>
    </row>
    <row r="159" spans="1:8" s="84" customFormat="1" ht="15">
      <c r="A159" s="85"/>
      <c r="B159" s="85"/>
      <c r="C159" s="85"/>
      <c r="D159" s="85"/>
      <c r="H159" s="366"/>
    </row>
    <row r="160" spans="1:8" s="84" customFormat="1" ht="15">
      <c r="A160" s="85"/>
      <c r="B160" s="85"/>
      <c r="C160" s="85"/>
      <c r="D160" s="85"/>
      <c r="H160" s="366"/>
    </row>
    <row r="161" spans="1:8" s="84" customFormat="1" ht="15">
      <c r="A161" s="85"/>
      <c r="B161" s="85"/>
      <c r="C161" s="85"/>
      <c r="D161" s="85"/>
      <c r="H161" s="366"/>
    </row>
    <row r="162" spans="1:8" s="84" customFormat="1" ht="15">
      <c r="A162" s="85"/>
      <c r="B162" s="85"/>
      <c r="C162" s="85"/>
      <c r="D162" s="85"/>
      <c r="H162" s="366"/>
    </row>
    <row r="163" spans="1:8" s="84" customFormat="1" ht="15">
      <c r="A163" s="85"/>
      <c r="B163" s="85"/>
      <c r="C163" s="85"/>
      <c r="D163" s="85"/>
      <c r="H163" s="366"/>
    </row>
    <row r="164" spans="1:8" s="84" customFormat="1" ht="15">
      <c r="A164" s="85"/>
      <c r="B164" s="85"/>
      <c r="C164" s="85"/>
      <c r="D164" s="85"/>
      <c r="H164" s="366"/>
    </row>
    <row r="165" spans="1:8" s="84" customFormat="1" ht="15">
      <c r="A165" s="85"/>
      <c r="B165" s="85"/>
      <c r="C165" s="85"/>
      <c r="D165" s="85"/>
      <c r="H165" s="366"/>
    </row>
    <row r="166" spans="1:8" s="84" customFormat="1" ht="15">
      <c r="A166" s="85"/>
      <c r="B166" s="85"/>
      <c r="C166" s="85"/>
      <c r="D166" s="85"/>
      <c r="H166" s="366"/>
    </row>
    <row r="167" spans="1:8" s="84" customFormat="1" ht="15">
      <c r="A167" s="85"/>
      <c r="B167" s="85"/>
      <c r="C167" s="85"/>
      <c r="D167" s="85"/>
      <c r="H167" s="366"/>
    </row>
    <row r="168" spans="1:8" s="84" customFormat="1" ht="15">
      <c r="A168" s="85"/>
      <c r="B168" s="85"/>
      <c r="C168" s="85"/>
      <c r="D168" s="85"/>
      <c r="H168" s="366"/>
    </row>
    <row r="169" spans="1:8" s="84" customFormat="1" ht="15">
      <c r="A169" s="85"/>
      <c r="B169" s="85"/>
      <c r="C169" s="85"/>
      <c r="D169" s="85"/>
      <c r="H169" s="366"/>
    </row>
    <row r="170" spans="1:8" s="84" customFormat="1" ht="15">
      <c r="A170" s="85"/>
      <c r="B170" s="85"/>
      <c r="C170" s="85"/>
      <c r="D170" s="85"/>
      <c r="H170" s="366"/>
    </row>
    <row r="171" spans="1:8" s="84" customFormat="1" ht="15">
      <c r="A171" s="85"/>
      <c r="B171" s="85"/>
      <c r="C171" s="85"/>
      <c r="D171" s="85"/>
      <c r="H171" s="366"/>
    </row>
    <row r="172" spans="1:8" s="84" customFormat="1" ht="15">
      <c r="A172" s="85"/>
      <c r="B172" s="85"/>
      <c r="C172" s="85"/>
      <c r="D172" s="85"/>
      <c r="H172" s="366"/>
    </row>
    <row r="173" spans="1:8" s="84" customFormat="1" ht="15">
      <c r="A173" s="85"/>
      <c r="B173" s="85"/>
      <c r="C173" s="85"/>
      <c r="D173" s="85"/>
      <c r="H173" s="366"/>
    </row>
    <row r="174" spans="1:8" s="84" customFormat="1" ht="15">
      <c r="A174" s="85"/>
      <c r="B174" s="85"/>
      <c r="C174" s="85"/>
      <c r="D174" s="85"/>
      <c r="H174" s="366"/>
    </row>
    <row r="175" spans="1:8" s="84" customFormat="1" ht="15">
      <c r="A175" s="85"/>
      <c r="B175" s="85"/>
      <c r="C175" s="85"/>
      <c r="D175" s="85"/>
      <c r="H175" s="366"/>
    </row>
    <row r="176" spans="1:8" s="84" customFormat="1" ht="15">
      <c r="A176" s="85"/>
      <c r="B176" s="85"/>
      <c r="C176" s="85"/>
      <c r="D176" s="85"/>
      <c r="H176" s="366"/>
    </row>
    <row r="177" spans="1:8" s="84" customFormat="1" ht="15">
      <c r="A177" s="85"/>
      <c r="B177" s="85"/>
      <c r="C177" s="85"/>
      <c r="D177" s="85"/>
      <c r="H177" s="366"/>
    </row>
    <row r="178" spans="1:8" s="84" customFormat="1" ht="15">
      <c r="A178" s="85"/>
      <c r="B178" s="85"/>
      <c r="C178" s="85"/>
      <c r="D178" s="85"/>
      <c r="H178" s="366"/>
    </row>
    <row r="179" spans="1:8" s="84" customFormat="1" ht="15">
      <c r="A179" s="85"/>
      <c r="B179" s="85"/>
      <c r="C179" s="85"/>
      <c r="D179" s="85"/>
      <c r="H179" s="366"/>
    </row>
    <row r="180" spans="1:8" s="84" customFormat="1" ht="15">
      <c r="A180" s="85"/>
      <c r="B180" s="85"/>
      <c r="C180" s="85"/>
      <c r="D180" s="85"/>
      <c r="H180" s="366"/>
    </row>
    <row r="181" spans="1:8" s="84" customFormat="1" ht="15">
      <c r="A181" s="85"/>
      <c r="B181" s="85"/>
      <c r="C181" s="85"/>
      <c r="D181" s="85"/>
      <c r="H181" s="366"/>
    </row>
    <row r="182" spans="1:8" s="84" customFormat="1" ht="15">
      <c r="A182" s="85"/>
      <c r="B182" s="85"/>
      <c r="C182" s="85"/>
      <c r="D182" s="85"/>
      <c r="H182" s="366"/>
    </row>
    <row r="183" spans="1:8" s="84" customFormat="1" ht="15">
      <c r="A183" s="85"/>
      <c r="B183" s="85"/>
      <c r="C183" s="85"/>
      <c r="D183" s="85"/>
      <c r="H183" s="366"/>
    </row>
    <row r="184" spans="1:8" s="84" customFormat="1" ht="15">
      <c r="A184" s="85"/>
      <c r="B184" s="85"/>
      <c r="C184" s="85"/>
      <c r="D184" s="85"/>
      <c r="H184" s="366"/>
    </row>
    <row r="185" spans="1:8" s="84" customFormat="1" ht="15">
      <c r="A185" s="85"/>
      <c r="B185" s="85"/>
      <c r="C185" s="85"/>
      <c r="D185" s="85"/>
      <c r="H185" s="366"/>
    </row>
    <row r="186" spans="1:8" s="84" customFormat="1" ht="15">
      <c r="A186" s="85"/>
      <c r="B186" s="85"/>
      <c r="C186" s="85"/>
      <c r="D186" s="85"/>
      <c r="H186" s="366"/>
    </row>
    <row r="187" spans="1:8" s="84" customFormat="1" ht="15">
      <c r="A187" s="85"/>
      <c r="B187" s="85"/>
      <c r="C187" s="85"/>
      <c r="D187" s="85"/>
      <c r="H187" s="366"/>
    </row>
    <row r="188" spans="1:8" s="84" customFormat="1" ht="15">
      <c r="A188" s="85"/>
      <c r="B188" s="85"/>
      <c r="C188" s="85"/>
      <c r="D188" s="85"/>
      <c r="H188" s="366"/>
    </row>
    <row r="189" spans="1:8" s="84" customFormat="1" ht="15">
      <c r="A189" s="85"/>
      <c r="B189" s="85"/>
      <c r="C189" s="85"/>
      <c r="D189" s="85"/>
      <c r="H189" s="366"/>
    </row>
    <row r="190" spans="1:8" s="84" customFormat="1" ht="15">
      <c r="A190" s="85"/>
      <c r="B190" s="85"/>
      <c r="C190" s="85"/>
      <c r="D190" s="85"/>
      <c r="H190" s="366"/>
    </row>
    <row r="191" spans="1:8" s="84" customFormat="1" ht="15">
      <c r="A191" s="85"/>
      <c r="B191" s="85"/>
      <c r="C191" s="85"/>
      <c r="D191" s="85"/>
      <c r="H191" s="366"/>
    </row>
    <row r="192" spans="1:8" s="56" customFormat="1" ht="15">
      <c r="A192" s="87"/>
      <c r="B192" s="87"/>
      <c r="C192" s="87"/>
      <c r="D192" s="87"/>
      <c r="H192" s="123"/>
    </row>
    <row r="193" spans="1:8" s="56" customFormat="1" ht="15">
      <c r="A193" s="87"/>
      <c r="B193" s="87"/>
      <c r="C193" s="87"/>
      <c r="D193" s="87"/>
      <c r="H193" s="123"/>
    </row>
    <row r="194" spans="1:8" s="56" customFormat="1" ht="15">
      <c r="A194" s="87"/>
      <c r="B194" s="87"/>
      <c r="C194" s="87"/>
      <c r="D194" s="87"/>
      <c r="H194" s="123"/>
    </row>
    <row r="195" spans="1:8" s="56" customFormat="1" ht="15">
      <c r="A195" s="87"/>
      <c r="B195" s="87"/>
      <c r="C195" s="87"/>
      <c r="D195" s="87"/>
      <c r="H195" s="123"/>
    </row>
    <row r="196" spans="1:8" s="56" customFormat="1" ht="15">
      <c r="A196" s="87"/>
      <c r="B196" s="87"/>
      <c r="C196" s="87"/>
      <c r="D196" s="87"/>
      <c r="H196" s="123"/>
    </row>
    <row r="197" spans="1:8" s="56" customFormat="1" ht="15">
      <c r="A197" s="87"/>
      <c r="B197" s="87"/>
      <c r="C197" s="87"/>
      <c r="D197" s="87"/>
      <c r="H197" s="123"/>
    </row>
    <row r="198" spans="1:8" s="56" customFormat="1" ht="15">
      <c r="A198" s="87"/>
      <c r="B198" s="87"/>
      <c r="C198" s="87"/>
      <c r="D198" s="87"/>
      <c r="H198" s="123"/>
    </row>
    <row r="199" spans="1:8" s="56" customFormat="1" ht="15">
      <c r="A199" s="87"/>
      <c r="B199" s="87"/>
      <c r="C199" s="87"/>
      <c r="D199" s="87"/>
      <c r="H199" s="123"/>
    </row>
    <row r="200" spans="1:8" s="56" customFormat="1" ht="15">
      <c r="A200" s="87"/>
      <c r="B200" s="87"/>
      <c r="C200" s="87"/>
      <c r="D200" s="87"/>
      <c r="H200" s="123"/>
    </row>
    <row r="201" spans="1:8" s="56" customFormat="1" ht="15">
      <c r="A201" s="87"/>
      <c r="B201" s="87"/>
      <c r="C201" s="87"/>
      <c r="D201" s="87"/>
      <c r="H201" s="123"/>
    </row>
    <row r="202" spans="1:8" s="56" customFormat="1" ht="15">
      <c r="A202" s="87"/>
      <c r="B202" s="87"/>
      <c r="C202" s="87"/>
      <c r="D202" s="87"/>
      <c r="H202" s="123"/>
    </row>
    <row r="203" spans="1:8" s="56" customFormat="1" ht="15">
      <c r="A203" s="87"/>
      <c r="B203" s="87"/>
      <c r="C203" s="87"/>
      <c r="D203" s="87"/>
      <c r="H203" s="123"/>
    </row>
    <row r="204" spans="1:8" s="56" customFormat="1" ht="15">
      <c r="A204" s="87"/>
      <c r="B204" s="87"/>
      <c r="C204" s="87"/>
      <c r="D204" s="87"/>
      <c r="H204" s="123"/>
    </row>
    <row r="205" spans="1:8" s="56" customFormat="1" ht="15">
      <c r="A205" s="87"/>
      <c r="B205" s="87"/>
      <c r="C205" s="87"/>
      <c r="D205" s="87"/>
      <c r="H205" s="123"/>
    </row>
    <row r="206" spans="1:8" s="56" customFormat="1" ht="15">
      <c r="A206" s="87"/>
      <c r="B206" s="87"/>
      <c r="C206" s="87"/>
      <c r="D206" s="87"/>
      <c r="H206" s="123"/>
    </row>
    <row r="207" spans="1:8" s="56" customFormat="1" ht="15">
      <c r="A207" s="87"/>
      <c r="B207" s="87"/>
      <c r="C207" s="87"/>
      <c r="D207" s="87"/>
      <c r="H207" s="123"/>
    </row>
    <row r="208" spans="1:8" s="56" customFormat="1" ht="15">
      <c r="A208" s="87"/>
      <c r="B208" s="87"/>
      <c r="C208" s="87"/>
      <c r="D208" s="87"/>
      <c r="H208" s="123"/>
    </row>
    <row r="209" spans="1:8" s="56" customFormat="1" ht="15">
      <c r="A209" s="87"/>
      <c r="B209" s="87"/>
      <c r="C209" s="87"/>
      <c r="D209" s="87"/>
      <c r="H209" s="123"/>
    </row>
    <row r="210" spans="1:8" s="56" customFormat="1" ht="15">
      <c r="A210" s="87"/>
      <c r="B210" s="87"/>
      <c r="C210" s="87"/>
      <c r="D210" s="87"/>
      <c r="H210" s="123"/>
    </row>
    <row r="211" spans="1:8" s="56" customFormat="1" ht="15">
      <c r="A211" s="87"/>
      <c r="B211" s="87"/>
      <c r="C211" s="87"/>
      <c r="D211" s="87"/>
      <c r="H211" s="123"/>
    </row>
    <row r="212" spans="1:8" s="56" customFormat="1" ht="15">
      <c r="A212" s="87"/>
      <c r="B212" s="87"/>
      <c r="C212" s="87"/>
      <c r="D212" s="87"/>
      <c r="H212" s="123"/>
    </row>
    <row r="213" spans="1:8" s="56" customFormat="1" ht="15">
      <c r="A213" s="87"/>
      <c r="B213" s="87"/>
      <c r="C213" s="87"/>
      <c r="D213" s="87"/>
      <c r="H213" s="123"/>
    </row>
    <row r="214" spans="1:8" s="56" customFormat="1" ht="15">
      <c r="A214" s="87"/>
      <c r="B214" s="87"/>
      <c r="C214" s="87"/>
      <c r="D214" s="87"/>
      <c r="H214" s="123"/>
    </row>
    <row r="215" spans="1:8" s="56" customFormat="1" ht="15">
      <c r="A215" s="87"/>
      <c r="B215" s="87"/>
      <c r="C215" s="87"/>
      <c r="D215" s="87"/>
      <c r="H215" s="123"/>
    </row>
    <row r="216" spans="1:8" s="56" customFormat="1" ht="15">
      <c r="A216" s="87"/>
      <c r="B216" s="87"/>
      <c r="C216" s="87"/>
      <c r="D216" s="87"/>
      <c r="H216" s="123"/>
    </row>
    <row r="217" spans="1:8" s="56" customFormat="1" ht="15">
      <c r="A217" s="87"/>
      <c r="B217" s="87"/>
      <c r="C217" s="87"/>
      <c r="D217" s="87"/>
      <c r="H217" s="123"/>
    </row>
    <row r="218" spans="1:8" s="56" customFormat="1" ht="15">
      <c r="A218" s="87"/>
      <c r="B218" s="87"/>
      <c r="C218" s="87"/>
      <c r="D218" s="87"/>
      <c r="H218" s="123"/>
    </row>
    <row r="219" spans="1:8" s="56" customFormat="1" ht="15">
      <c r="A219" s="87"/>
      <c r="B219" s="87"/>
      <c r="C219" s="87"/>
      <c r="D219" s="87"/>
      <c r="H219" s="123"/>
    </row>
    <row r="220" spans="1:8" s="56" customFormat="1" ht="15">
      <c r="A220" s="87"/>
      <c r="B220" s="87"/>
      <c r="C220" s="87"/>
      <c r="D220" s="87"/>
      <c r="H220" s="123"/>
    </row>
    <row r="221" spans="1:8" s="56" customFormat="1" ht="15">
      <c r="A221" s="87"/>
      <c r="B221" s="87"/>
      <c r="C221" s="87"/>
      <c r="D221" s="87"/>
      <c r="H221" s="123"/>
    </row>
    <row r="222" spans="1:8" s="56" customFormat="1" ht="15">
      <c r="A222" s="87"/>
      <c r="B222" s="87"/>
      <c r="C222" s="87"/>
      <c r="D222" s="87"/>
      <c r="H222" s="123"/>
    </row>
    <row r="223" spans="1:8" s="56" customFormat="1" ht="15">
      <c r="A223" s="87"/>
      <c r="B223" s="87"/>
      <c r="C223" s="87"/>
      <c r="D223" s="87"/>
      <c r="H223" s="123"/>
    </row>
    <row r="224" spans="1:8" s="56" customFormat="1" ht="15">
      <c r="A224" s="87"/>
      <c r="B224" s="87"/>
      <c r="C224" s="87"/>
      <c r="D224" s="87"/>
      <c r="H224" s="123"/>
    </row>
    <row r="225" spans="1:8" s="56" customFormat="1" ht="15">
      <c r="A225" s="87"/>
      <c r="B225" s="87"/>
      <c r="C225" s="87"/>
      <c r="D225" s="87"/>
      <c r="H225" s="123"/>
    </row>
    <row r="226" spans="1:8" s="56" customFormat="1" ht="15">
      <c r="A226" s="87"/>
      <c r="B226" s="87"/>
      <c r="C226" s="87"/>
      <c r="D226" s="87"/>
      <c r="H226" s="123"/>
    </row>
    <row r="227" spans="1:8" s="56" customFormat="1" ht="15">
      <c r="A227" s="87"/>
      <c r="B227" s="87"/>
      <c r="C227" s="87"/>
      <c r="D227" s="87"/>
      <c r="H227" s="123"/>
    </row>
    <row r="228" spans="1:8" s="56" customFormat="1" ht="0.75" customHeight="1">
      <c r="A228" s="87"/>
      <c r="B228" s="87"/>
      <c r="C228" s="87"/>
      <c r="D228" s="87"/>
      <c r="H228" s="123"/>
    </row>
    <row r="229" spans="1:8" s="56" customFormat="1" ht="15">
      <c r="A229" s="87"/>
      <c r="B229" s="87"/>
      <c r="C229" s="87"/>
      <c r="D229" s="87"/>
      <c r="H229" s="123"/>
    </row>
    <row r="230" spans="1:8" s="56" customFormat="1" ht="15">
      <c r="A230" s="87"/>
      <c r="B230" s="87"/>
      <c r="C230" s="87"/>
      <c r="D230" s="87"/>
      <c r="H230" s="123"/>
    </row>
    <row r="231" spans="1:8" s="56" customFormat="1" ht="15">
      <c r="A231" s="87"/>
      <c r="B231" s="87"/>
      <c r="C231" s="87"/>
      <c r="D231" s="87"/>
      <c r="H231" s="123"/>
    </row>
    <row r="232" spans="1:8" s="56" customFormat="1" ht="15">
      <c r="A232" s="87"/>
      <c r="B232" s="87"/>
      <c r="C232" s="87"/>
      <c r="D232" s="87"/>
      <c r="H232" s="123"/>
    </row>
    <row r="233" spans="1:8" s="56" customFormat="1" ht="15">
      <c r="A233" s="87"/>
      <c r="B233" s="87"/>
      <c r="C233" s="87"/>
      <c r="D233" s="87"/>
      <c r="H233" s="123"/>
    </row>
    <row r="234" spans="1:8" s="56" customFormat="1" ht="15">
      <c r="A234" s="87"/>
      <c r="B234" s="87"/>
      <c r="C234" s="87"/>
      <c r="D234" s="87"/>
      <c r="H234" s="123"/>
    </row>
    <row r="235" spans="1:8" s="56" customFormat="1" ht="15">
      <c r="A235" s="87"/>
      <c r="B235" s="87"/>
      <c r="C235" s="87"/>
      <c r="D235" s="87"/>
      <c r="H235" s="123"/>
    </row>
    <row r="236" spans="1:8" s="56" customFormat="1" ht="15">
      <c r="A236" s="87"/>
      <c r="B236" s="87"/>
      <c r="C236" s="87"/>
      <c r="D236" s="87"/>
      <c r="H236" s="123"/>
    </row>
    <row r="237" spans="1:8" s="56" customFormat="1" ht="15">
      <c r="A237" s="87"/>
      <c r="B237" s="87"/>
      <c r="C237" s="87"/>
      <c r="D237" s="87"/>
      <c r="H237" s="123"/>
    </row>
    <row r="238" spans="1:8" s="56" customFormat="1" ht="15">
      <c r="A238" s="87"/>
      <c r="B238" s="87"/>
      <c r="C238" s="87"/>
      <c r="D238" s="87"/>
      <c r="H238" s="123"/>
    </row>
    <row r="239" spans="1:8" s="56" customFormat="1" ht="15">
      <c r="A239" s="87"/>
      <c r="B239" s="87"/>
      <c r="C239" s="87"/>
      <c r="D239" s="87"/>
      <c r="H239" s="123"/>
    </row>
    <row r="240" spans="1:8" s="56" customFormat="1" ht="15">
      <c r="A240" s="87"/>
      <c r="B240" s="87"/>
      <c r="C240" s="87"/>
      <c r="D240" s="87"/>
      <c r="H240" s="123"/>
    </row>
    <row r="241" spans="1:8" s="56" customFormat="1" ht="15">
      <c r="A241" s="87"/>
      <c r="B241" s="87"/>
      <c r="C241" s="87"/>
      <c r="D241" s="87"/>
      <c r="H241" s="123"/>
    </row>
    <row r="242" spans="1:8" s="56" customFormat="1" ht="15">
      <c r="A242" s="87"/>
      <c r="B242" s="87"/>
      <c r="C242" s="87"/>
      <c r="D242" s="87"/>
      <c r="H242" s="123"/>
    </row>
    <row r="243" spans="1:8" s="56" customFormat="1" ht="15">
      <c r="A243" s="87"/>
      <c r="B243" s="87"/>
      <c r="C243" s="87"/>
      <c r="D243" s="87"/>
      <c r="H243" s="123"/>
    </row>
    <row r="244" spans="1:8" s="56" customFormat="1" ht="15">
      <c r="A244" s="87"/>
      <c r="B244" s="87"/>
      <c r="C244" s="87"/>
      <c r="D244" s="87"/>
      <c r="H244" s="123"/>
    </row>
    <row r="245" spans="1:8" s="56" customFormat="1" ht="15">
      <c r="A245" s="87"/>
      <c r="B245" s="87"/>
      <c r="C245" s="87"/>
      <c r="D245" s="87"/>
      <c r="H245" s="123"/>
    </row>
    <row r="246" spans="1:8" s="56" customFormat="1" ht="15">
      <c r="A246" s="87"/>
      <c r="B246" s="87"/>
      <c r="C246" s="87"/>
      <c r="D246" s="87"/>
      <c r="H246" s="123"/>
    </row>
    <row r="247" spans="1:8" s="56" customFormat="1" ht="15">
      <c r="A247" s="87"/>
      <c r="B247" s="87"/>
      <c r="C247" s="87"/>
      <c r="D247" s="87"/>
      <c r="H247" s="123"/>
    </row>
    <row r="248" spans="1:8" s="56" customFormat="1" ht="15">
      <c r="A248" s="87"/>
      <c r="B248" s="87"/>
      <c r="C248" s="87"/>
      <c r="D248" s="87"/>
      <c r="H248" s="123"/>
    </row>
    <row r="249" spans="1:8" s="56" customFormat="1" ht="15">
      <c r="A249" s="87"/>
      <c r="B249" s="87"/>
      <c r="C249" s="87"/>
      <c r="D249" s="87"/>
      <c r="H249" s="123"/>
    </row>
    <row r="250" spans="1:8" s="56" customFormat="1" ht="15">
      <c r="A250" s="87"/>
      <c r="B250" s="87"/>
      <c r="C250" s="87"/>
      <c r="D250" s="87"/>
      <c r="H250" s="123"/>
    </row>
    <row r="251" spans="1:8" s="56" customFormat="1" ht="15">
      <c r="A251" s="87"/>
      <c r="B251" s="87"/>
      <c r="C251" s="87"/>
      <c r="D251" s="87"/>
      <c r="H251" s="123"/>
    </row>
    <row r="252" spans="1:8" s="56" customFormat="1" ht="15">
      <c r="A252" s="87"/>
      <c r="B252" s="87"/>
      <c r="C252" s="87"/>
      <c r="D252" s="87"/>
      <c r="H252" s="123"/>
    </row>
    <row r="253" spans="1:8" s="56" customFormat="1" ht="15">
      <c r="A253" s="87"/>
      <c r="B253" s="87"/>
      <c r="C253" s="87"/>
      <c r="D253" s="87"/>
      <c r="H253" s="123"/>
    </row>
    <row r="254" spans="1:8" s="56" customFormat="1" ht="15">
      <c r="A254" s="87"/>
      <c r="B254" s="87"/>
      <c r="C254" s="87"/>
      <c r="D254" s="87"/>
      <c r="H254" s="123"/>
    </row>
    <row r="255" spans="1:8" s="56" customFormat="1" ht="15">
      <c r="A255" s="87"/>
      <c r="B255" s="87"/>
      <c r="C255" s="87"/>
      <c r="D255" s="87"/>
      <c r="H255" s="123"/>
    </row>
    <row r="256" spans="1:8" s="56" customFormat="1" ht="15">
      <c r="A256" s="87"/>
      <c r="B256" s="87"/>
      <c r="C256" s="87"/>
      <c r="D256" s="87"/>
      <c r="H256" s="123"/>
    </row>
    <row r="257" spans="1:8" s="56" customFormat="1" ht="15">
      <c r="A257" s="87"/>
      <c r="B257" s="87"/>
      <c r="C257" s="87"/>
      <c r="D257" s="87"/>
      <c r="H257" s="123"/>
    </row>
    <row r="258" spans="1:8" s="56" customFormat="1" ht="15">
      <c r="A258" s="87"/>
      <c r="B258" s="87"/>
      <c r="C258" s="87"/>
      <c r="D258" s="87"/>
      <c r="H258" s="123"/>
    </row>
    <row r="259" spans="1:8" s="56" customFormat="1" ht="15">
      <c r="A259" s="87"/>
      <c r="B259" s="87"/>
      <c r="C259" s="87"/>
      <c r="D259" s="87"/>
      <c r="H259" s="123"/>
    </row>
    <row r="260" spans="1:8" s="56" customFormat="1" ht="15">
      <c r="A260" s="87"/>
      <c r="B260" s="87"/>
      <c r="C260" s="87"/>
      <c r="D260" s="87"/>
      <c r="H260" s="123"/>
    </row>
    <row r="261" spans="1:8" s="56" customFormat="1" ht="15">
      <c r="A261" s="87"/>
      <c r="B261" s="87"/>
      <c r="C261" s="87"/>
      <c r="D261" s="87"/>
      <c r="H261" s="123"/>
    </row>
    <row r="262" spans="1:8" s="56" customFormat="1" ht="15">
      <c r="A262" s="87"/>
      <c r="B262" s="87"/>
      <c r="C262" s="87"/>
      <c r="D262" s="87"/>
      <c r="H262" s="123"/>
    </row>
    <row r="263" spans="1:8" s="56" customFormat="1" ht="15">
      <c r="A263" s="87"/>
      <c r="B263" s="87"/>
      <c r="C263" s="87"/>
      <c r="D263" s="87"/>
      <c r="H263" s="123"/>
    </row>
    <row r="264" spans="1:8" s="56" customFormat="1" ht="15">
      <c r="A264" s="87"/>
      <c r="B264" s="87"/>
      <c r="C264" s="87"/>
      <c r="D264" s="87"/>
      <c r="H264" s="123"/>
    </row>
    <row r="265" spans="1:8" s="56" customFormat="1" ht="15">
      <c r="A265" s="87"/>
      <c r="B265" s="87"/>
      <c r="C265" s="87"/>
      <c r="D265" s="87"/>
      <c r="H265" s="123"/>
    </row>
    <row r="266" s="56" customFormat="1" ht="15">
      <c r="H266" s="123"/>
    </row>
    <row r="267" s="56" customFormat="1" ht="15">
      <c r="H267" s="123"/>
    </row>
    <row r="268" s="56" customFormat="1" ht="15">
      <c r="H268" s="123"/>
    </row>
    <row r="269" s="56" customFormat="1" ht="15">
      <c r="H269" s="123"/>
    </row>
    <row r="270" s="56" customFormat="1" ht="15">
      <c r="H270" s="123"/>
    </row>
    <row r="271" s="56" customFormat="1" ht="15">
      <c r="H271" s="123"/>
    </row>
    <row r="272" s="56" customFormat="1" ht="15">
      <c r="H272" s="123"/>
    </row>
    <row r="273" s="56" customFormat="1" ht="15">
      <c r="H273" s="123"/>
    </row>
    <row r="274" s="56" customFormat="1" ht="15">
      <c r="H274" s="123"/>
    </row>
    <row r="275" s="56" customFormat="1" ht="15">
      <c r="H275" s="123"/>
    </row>
    <row r="276" s="56" customFormat="1" ht="15">
      <c r="H276" s="123"/>
    </row>
    <row r="277" s="56" customFormat="1" ht="15">
      <c r="H277" s="123"/>
    </row>
    <row r="278" s="56" customFormat="1" ht="15">
      <c r="H278" s="123"/>
    </row>
    <row r="279" s="56" customFormat="1" ht="15">
      <c r="H279" s="123"/>
    </row>
    <row r="280" s="56" customFormat="1" ht="15">
      <c r="H280" s="123"/>
    </row>
    <row r="281" s="56" customFormat="1" ht="15">
      <c r="H281" s="123"/>
    </row>
    <row r="282" s="56" customFormat="1" ht="15">
      <c r="H282" s="123"/>
    </row>
    <row r="283" s="56" customFormat="1" ht="15">
      <c r="H283" s="123"/>
    </row>
    <row r="284" s="56" customFormat="1" ht="15">
      <c r="H284" s="123"/>
    </row>
    <row r="285" s="56" customFormat="1" ht="15">
      <c r="H285" s="123"/>
    </row>
    <row r="286" s="56" customFormat="1" ht="15">
      <c r="H286" s="123"/>
    </row>
    <row r="287" s="56" customFormat="1" ht="15">
      <c r="H287" s="123"/>
    </row>
    <row r="288" s="56" customFormat="1" ht="15">
      <c r="H288" s="123"/>
    </row>
    <row r="289" s="56" customFormat="1" ht="15">
      <c r="H289" s="123"/>
    </row>
    <row r="290" s="56" customFormat="1" ht="15">
      <c r="H290" s="123"/>
    </row>
    <row r="291" s="56" customFormat="1" ht="15">
      <c r="H291" s="123"/>
    </row>
    <row r="292" s="56" customFormat="1" ht="15">
      <c r="H292" s="123"/>
    </row>
    <row r="293" s="56" customFormat="1" ht="15">
      <c r="H293" s="123"/>
    </row>
    <row r="294" s="56" customFormat="1" ht="15">
      <c r="H294" s="123"/>
    </row>
    <row r="295" s="56" customFormat="1" ht="15">
      <c r="H295" s="123"/>
    </row>
    <row r="296" s="56" customFormat="1" ht="15">
      <c r="H296" s="123"/>
    </row>
    <row r="297" s="56" customFormat="1" ht="15">
      <c r="H297" s="123"/>
    </row>
    <row r="298" s="56" customFormat="1" ht="15">
      <c r="H298" s="123"/>
    </row>
    <row r="299" s="56" customFormat="1" ht="15">
      <c r="H299" s="123"/>
    </row>
    <row r="300" s="56" customFormat="1" ht="15">
      <c r="H300" s="123"/>
    </row>
    <row r="301" s="56" customFormat="1" ht="15">
      <c r="H301" s="123"/>
    </row>
    <row r="302" s="56" customFormat="1" ht="15">
      <c r="H302" s="123"/>
    </row>
    <row r="303" s="56" customFormat="1" ht="15">
      <c r="H303" s="123"/>
    </row>
    <row r="304" s="56" customFormat="1" ht="15">
      <c r="H304" s="123"/>
    </row>
    <row r="305" s="56" customFormat="1" ht="15">
      <c r="H305" s="123"/>
    </row>
    <row r="306" s="56" customFormat="1" ht="15">
      <c r="H306" s="123"/>
    </row>
    <row r="307" s="56" customFormat="1" ht="15">
      <c r="H307" s="123"/>
    </row>
    <row r="308" s="56" customFormat="1" ht="15">
      <c r="H308" s="123"/>
    </row>
    <row r="309" s="56" customFormat="1" ht="15">
      <c r="H309" s="123"/>
    </row>
    <row r="310" s="56" customFormat="1" ht="15">
      <c r="H310" s="123"/>
    </row>
    <row r="311" s="56" customFormat="1" ht="15">
      <c r="H311" s="123"/>
    </row>
    <row r="312" s="56" customFormat="1" ht="15">
      <c r="H312" s="123"/>
    </row>
    <row r="313" s="56" customFormat="1" ht="15">
      <c r="H313" s="123"/>
    </row>
    <row r="314" s="56" customFormat="1" ht="15">
      <c r="H314" s="123"/>
    </row>
    <row r="315" s="56" customFormat="1" ht="15">
      <c r="H315" s="123"/>
    </row>
    <row r="316" s="56" customFormat="1" ht="15">
      <c r="H316" s="123"/>
    </row>
    <row r="317" s="56" customFormat="1" ht="15">
      <c r="H317" s="123"/>
    </row>
    <row r="318" s="56" customFormat="1" ht="15">
      <c r="H318" s="123"/>
    </row>
    <row r="319" s="56" customFormat="1" ht="15">
      <c r="H319" s="123"/>
    </row>
    <row r="320" s="56" customFormat="1" ht="15">
      <c r="H320" s="123"/>
    </row>
    <row r="321" s="56" customFormat="1" ht="15">
      <c r="H321" s="123"/>
    </row>
    <row r="322" s="56" customFormat="1" ht="15">
      <c r="H322" s="123"/>
    </row>
    <row r="323" s="56" customFormat="1" ht="15">
      <c r="H323" s="123"/>
    </row>
    <row r="324" s="56" customFormat="1" ht="15">
      <c r="H324" s="123"/>
    </row>
    <row r="325" s="56" customFormat="1" ht="15">
      <c r="H325" s="123"/>
    </row>
    <row r="326" s="56" customFormat="1" ht="15">
      <c r="H326" s="123"/>
    </row>
    <row r="327" s="56" customFormat="1" ht="15">
      <c r="H327" s="123"/>
    </row>
    <row r="328" s="56" customFormat="1" ht="15">
      <c r="H328" s="123"/>
    </row>
    <row r="329" s="56" customFormat="1" ht="15">
      <c r="H329" s="123"/>
    </row>
    <row r="330" s="56" customFormat="1" ht="15">
      <c r="H330" s="123"/>
    </row>
    <row r="331" s="56" customFormat="1" ht="15">
      <c r="H331" s="123"/>
    </row>
    <row r="332" s="56" customFormat="1" ht="15">
      <c r="H332" s="123"/>
    </row>
    <row r="333" s="56" customFormat="1" ht="15">
      <c r="H333" s="123"/>
    </row>
    <row r="334" s="56" customFormat="1" ht="15">
      <c r="H334" s="123"/>
    </row>
    <row r="335" s="56" customFormat="1" ht="15">
      <c r="H335" s="123"/>
    </row>
    <row r="336" s="56" customFormat="1" ht="15">
      <c r="H336" s="123"/>
    </row>
    <row r="337" s="56" customFormat="1" ht="15">
      <c r="H337" s="123"/>
    </row>
    <row r="338" s="56" customFormat="1" ht="15">
      <c r="H338" s="123"/>
    </row>
    <row r="339" s="56" customFormat="1" ht="15">
      <c r="H339" s="123"/>
    </row>
    <row r="340" s="56" customFormat="1" ht="15">
      <c r="H340" s="123"/>
    </row>
    <row r="341" s="56" customFormat="1" ht="15">
      <c r="H341" s="123"/>
    </row>
    <row r="342" s="56" customFormat="1" ht="15">
      <c r="H342" s="123"/>
    </row>
    <row r="343" s="56" customFormat="1" ht="15">
      <c r="H343" s="123"/>
    </row>
    <row r="344" s="56" customFormat="1" ht="15">
      <c r="H344" s="123"/>
    </row>
    <row r="345" s="56" customFormat="1" ht="15">
      <c r="H345" s="123"/>
    </row>
    <row r="346" s="56" customFormat="1" ht="15">
      <c r="H346" s="123"/>
    </row>
    <row r="347" s="56" customFormat="1" ht="15">
      <c r="H347" s="123"/>
    </row>
    <row r="348" s="56" customFormat="1" ht="15">
      <c r="H348" s="123"/>
    </row>
    <row r="349" s="56" customFormat="1" ht="15">
      <c r="H349" s="123"/>
    </row>
    <row r="350" s="56" customFormat="1" ht="15">
      <c r="H350" s="123"/>
    </row>
    <row r="351" s="56" customFormat="1" ht="15">
      <c r="H351" s="123"/>
    </row>
    <row r="352" s="56" customFormat="1" ht="15">
      <c r="H352" s="123"/>
    </row>
    <row r="353" s="56" customFormat="1" ht="15">
      <c r="H353" s="123"/>
    </row>
    <row r="354" s="56" customFormat="1" ht="15">
      <c r="H354" s="123"/>
    </row>
    <row r="355" s="56" customFormat="1" ht="15">
      <c r="H355" s="123"/>
    </row>
    <row r="356" s="56" customFormat="1" ht="15">
      <c r="H356" s="123"/>
    </row>
    <row r="357" s="56" customFormat="1" ht="15">
      <c r="H357" s="123"/>
    </row>
    <row r="358" s="56" customFormat="1" ht="15">
      <c r="H358" s="123"/>
    </row>
    <row r="359" s="56" customFormat="1" ht="15">
      <c r="H359" s="123"/>
    </row>
    <row r="360" s="56" customFormat="1" ht="15">
      <c r="H360" s="123"/>
    </row>
    <row r="361" s="56" customFormat="1" ht="15">
      <c r="H361" s="123"/>
    </row>
    <row r="362" s="56" customFormat="1" ht="15">
      <c r="H362" s="123"/>
    </row>
    <row r="363" s="56" customFormat="1" ht="15">
      <c r="H363" s="123"/>
    </row>
    <row r="364" s="56" customFormat="1" ht="15">
      <c r="H364" s="123"/>
    </row>
    <row r="365" s="56" customFormat="1" ht="15">
      <c r="H365" s="123"/>
    </row>
    <row r="366" s="56" customFormat="1" ht="15">
      <c r="H366" s="123"/>
    </row>
    <row r="367" s="56" customFormat="1" ht="15">
      <c r="H367" s="123"/>
    </row>
    <row r="368" s="56" customFormat="1" ht="15">
      <c r="H368" s="123"/>
    </row>
    <row r="369" s="56" customFormat="1" ht="15">
      <c r="H369" s="123"/>
    </row>
    <row r="370" s="56" customFormat="1" ht="15">
      <c r="H370" s="123"/>
    </row>
    <row r="371" s="56" customFormat="1" ht="15">
      <c r="H371" s="123"/>
    </row>
    <row r="372" s="56" customFormat="1" ht="15">
      <c r="H372" s="123"/>
    </row>
    <row r="373" s="56" customFormat="1" ht="15">
      <c r="H373" s="123"/>
    </row>
    <row r="374" s="56" customFormat="1" ht="15">
      <c r="H374" s="123"/>
    </row>
    <row r="375" s="56" customFormat="1" ht="15">
      <c r="H375" s="123"/>
    </row>
    <row r="376" s="56" customFormat="1" ht="15">
      <c r="H376" s="123"/>
    </row>
    <row r="377" s="56" customFormat="1" ht="15">
      <c r="H377" s="123"/>
    </row>
    <row r="378" s="56" customFormat="1" ht="15">
      <c r="H378" s="123"/>
    </row>
    <row r="379" s="56" customFormat="1" ht="15">
      <c r="H379" s="123"/>
    </row>
    <row r="380" s="56" customFormat="1" ht="15">
      <c r="H380" s="123"/>
    </row>
    <row r="381" s="56" customFormat="1" ht="15">
      <c r="H381" s="123"/>
    </row>
    <row r="382" s="56" customFormat="1" ht="15">
      <c r="H382" s="123"/>
    </row>
    <row r="383" s="56" customFormat="1" ht="15">
      <c r="H383" s="123"/>
    </row>
    <row r="384" s="56" customFormat="1" ht="15">
      <c r="H384" s="123"/>
    </row>
    <row r="385" s="56" customFormat="1" ht="15">
      <c r="H385" s="123"/>
    </row>
    <row r="386" s="56" customFormat="1" ht="15">
      <c r="H386" s="123"/>
    </row>
    <row r="387" s="56" customFormat="1" ht="15">
      <c r="H387" s="123"/>
    </row>
    <row r="388" s="56" customFormat="1" ht="15">
      <c r="H388" s="123"/>
    </row>
    <row r="389" s="56" customFormat="1" ht="15">
      <c r="H389" s="123"/>
    </row>
    <row r="390" s="56" customFormat="1" ht="15">
      <c r="H390" s="123"/>
    </row>
  </sheetData>
  <sheetProtection/>
  <mergeCells count="11">
    <mergeCell ref="A1:N1"/>
    <mergeCell ref="A2:N2"/>
    <mergeCell ref="A4:A5"/>
    <mergeCell ref="B4:B5"/>
    <mergeCell ref="E4:H4"/>
    <mergeCell ref="I4:K4"/>
    <mergeCell ref="L4:N4"/>
    <mergeCell ref="C4:C5"/>
    <mergeCell ref="D4:D5"/>
    <mergeCell ref="B149:F149"/>
    <mergeCell ref="B151:F151"/>
  </mergeCells>
  <printOptions horizontalCentered="1"/>
  <pageMargins left="0.1968503937007874" right="0.1968503937007874" top="0" bottom="0" header="0" footer="0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4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9" sqref="O49"/>
    </sheetView>
  </sheetViews>
  <sheetFormatPr defaultColWidth="9.00390625" defaultRowHeight="12.75"/>
  <cols>
    <col min="1" max="1" width="32.00390625" style="52" customWidth="1"/>
    <col min="2" max="2" width="39.875" style="52" hidden="1" customWidth="1"/>
    <col min="3" max="3" width="47.875" style="52" hidden="1" customWidth="1"/>
    <col min="4" max="4" width="13.375" style="52" customWidth="1"/>
    <col min="5" max="5" width="12.00390625" style="52" customWidth="1"/>
    <col min="6" max="6" width="12.375" style="52" customWidth="1"/>
    <col min="7" max="7" width="11.25390625" style="52" customWidth="1"/>
    <col min="8" max="8" width="12.125" style="124" customWidth="1"/>
    <col min="9" max="9" width="10.75390625" style="56" customWidth="1"/>
    <col min="10" max="10" width="9.25390625" style="52" customWidth="1"/>
    <col min="11" max="11" width="12.125" style="52" customWidth="1"/>
    <col min="12" max="12" width="9.875" style="52" bestFit="1" customWidth="1"/>
    <col min="13" max="13" width="10.625" style="52" customWidth="1"/>
    <col min="14" max="14" width="12.625" style="52" customWidth="1"/>
    <col min="15" max="16384" width="9.125" style="52" customWidth="1"/>
  </cols>
  <sheetData>
    <row r="1" spans="1:14" ht="16.5" customHeight="1">
      <c r="A1" s="390" t="s">
        <v>139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2" customHeight="1">
      <c r="A2" s="391" t="str">
        <f>зерноск!A2</f>
        <v>по состоянию на 16 ноября 2017 года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ht="3" customHeight="1" hidden="1">
      <c r="A3" s="49"/>
      <c r="B3" s="49"/>
      <c r="C3" s="49"/>
      <c r="D3" s="49"/>
      <c r="E3" s="50"/>
      <c r="F3" s="50"/>
      <c r="G3" s="50"/>
      <c r="H3" s="120"/>
      <c r="I3" s="50"/>
      <c r="J3" s="50"/>
      <c r="K3" s="50"/>
      <c r="L3" s="51"/>
      <c r="M3" s="51"/>
      <c r="N3" s="51"/>
    </row>
    <row r="4" spans="1:14" s="56" customFormat="1" ht="15.75">
      <c r="A4" s="374" t="s">
        <v>1</v>
      </c>
      <c r="B4" s="392" t="s">
        <v>136</v>
      </c>
      <c r="C4" s="380" t="s">
        <v>144</v>
      </c>
      <c r="D4" s="382" t="s">
        <v>145</v>
      </c>
      <c r="E4" s="374" t="s">
        <v>96</v>
      </c>
      <c r="F4" s="374"/>
      <c r="G4" s="375"/>
      <c r="H4" s="375"/>
      <c r="I4" s="378" t="s">
        <v>60</v>
      </c>
      <c r="J4" s="375"/>
      <c r="K4" s="379"/>
      <c r="L4" s="175"/>
      <c r="M4" s="54" t="s">
        <v>0</v>
      </c>
      <c r="N4" s="55"/>
    </row>
    <row r="5" spans="1:14" s="56" customFormat="1" ht="27" customHeight="1">
      <c r="A5" s="377"/>
      <c r="B5" s="392"/>
      <c r="C5" s="381"/>
      <c r="D5" s="383"/>
      <c r="E5" s="365" t="s">
        <v>104</v>
      </c>
      <c r="F5" s="365" t="s">
        <v>109</v>
      </c>
      <c r="G5" s="365" t="s">
        <v>105</v>
      </c>
      <c r="H5" s="365" t="s">
        <v>103</v>
      </c>
      <c r="I5" s="367" t="s">
        <v>104</v>
      </c>
      <c r="J5" s="365" t="s">
        <v>105</v>
      </c>
      <c r="K5" s="368" t="s">
        <v>103</v>
      </c>
      <c r="L5" s="365" t="s">
        <v>104</v>
      </c>
      <c r="M5" s="365" t="s">
        <v>105</v>
      </c>
      <c r="N5" s="365" t="s">
        <v>103</v>
      </c>
    </row>
    <row r="6" spans="1:14" s="45" customFormat="1" ht="15.75">
      <c r="A6" s="61" t="s">
        <v>2</v>
      </c>
      <c r="B6" s="296">
        <v>1021.847</v>
      </c>
      <c r="C6" s="321">
        <f>C7+C26+C37+C46+C54+C69+C76+C93</f>
        <v>36.205999999999996</v>
      </c>
      <c r="D6" s="304">
        <f aca="true" t="shared" si="0" ref="D6:D47">B6-C6</f>
        <v>985.641</v>
      </c>
      <c r="E6" s="171">
        <f>E7+E26+E37+E46+E54+E69+E76+E93</f>
        <v>904.0790000000001</v>
      </c>
      <c r="F6" s="298">
        <f>E6/D6*100</f>
        <v>91.72497897307439</v>
      </c>
      <c r="G6" s="62">
        <v>892.489</v>
      </c>
      <c r="H6" s="63">
        <f aca="true" t="shared" si="1" ref="H6:H71">E6-G6</f>
        <v>11.590000000000032</v>
      </c>
      <c r="I6" s="164">
        <f>I7+I26+I37+I46+I54+I69+I76+I93</f>
        <v>1575.4246</v>
      </c>
      <c r="J6" s="62">
        <v>1079.794</v>
      </c>
      <c r="K6" s="210">
        <f>I6-J6</f>
        <v>495.63059999999996</v>
      </c>
      <c r="L6" s="176">
        <f>IF(E6&gt;0,I6/E6*10,"")</f>
        <v>17.425740449673093</v>
      </c>
      <c r="M6" s="298">
        <f>IF(G6&gt;0,J6/G6*10,"")</f>
        <v>12.098681328285279</v>
      </c>
      <c r="N6" s="63">
        <f>L6-M6</f>
        <v>5.327059121387814</v>
      </c>
    </row>
    <row r="7" spans="1:14" s="44" customFormat="1" ht="15.75">
      <c r="A7" s="64" t="s">
        <v>3</v>
      </c>
      <c r="B7" s="297">
        <v>271.771</v>
      </c>
      <c r="C7" s="260">
        <f>SUM(C8:C24)</f>
        <v>5.231999999999999</v>
      </c>
      <c r="D7" s="234">
        <f>SUM(D8:D24)</f>
        <v>266.539</v>
      </c>
      <c r="E7" s="172">
        <f>SUM(E8:E24)</f>
        <v>231.051</v>
      </c>
      <c r="F7" s="39">
        <f>E7/D7*100</f>
        <v>86.68562574332461</v>
      </c>
      <c r="G7" s="65">
        <v>227.565</v>
      </c>
      <c r="H7" s="67">
        <f t="shared" si="1"/>
        <v>3.48599999999999</v>
      </c>
      <c r="I7" s="165">
        <f>SUM(I8:I24)</f>
        <v>454.1626</v>
      </c>
      <c r="J7" s="65">
        <v>321.928</v>
      </c>
      <c r="K7" s="109">
        <f aca="true" t="shared" si="2" ref="K7:K70">I7-J7</f>
        <v>132.2346</v>
      </c>
      <c r="L7" s="42">
        <f aca="true" t="shared" si="3" ref="L7:L70">IF(E7&gt;0,I7/E7*10,"")</f>
        <v>19.6563788947029</v>
      </c>
      <c r="M7" s="39">
        <f aca="true" t="shared" si="4" ref="M7:M70">IF(G7&gt;0,J7/G7*10,"")</f>
        <v>14.14663942170369</v>
      </c>
      <c r="N7" s="67">
        <f>L7-M7</f>
        <v>5.509739472999211</v>
      </c>
    </row>
    <row r="8" spans="1:14" s="366" customFormat="1" ht="15">
      <c r="A8" s="68" t="s">
        <v>4</v>
      </c>
      <c r="B8" s="268">
        <v>4.113</v>
      </c>
      <c r="C8" s="322"/>
      <c r="D8" s="306">
        <f t="shared" si="0"/>
        <v>4.113</v>
      </c>
      <c r="E8" s="94">
        <v>3.5</v>
      </c>
      <c r="F8" s="73">
        <f aca="true" t="shared" si="5" ref="F8:F70">E8/D8*100</f>
        <v>85.09603695599318</v>
      </c>
      <c r="G8" s="66">
        <v>3.397</v>
      </c>
      <c r="H8" s="101">
        <f t="shared" si="1"/>
        <v>0.1030000000000002</v>
      </c>
      <c r="I8" s="167">
        <v>8</v>
      </c>
      <c r="J8" s="73">
        <v>7.3</v>
      </c>
      <c r="K8" s="110">
        <f t="shared" si="2"/>
        <v>0.7000000000000002</v>
      </c>
      <c r="L8" s="72">
        <f t="shared" si="3"/>
        <v>22.857142857142854</v>
      </c>
      <c r="M8" s="73">
        <f t="shared" si="4"/>
        <v>21.48954960259052</v>
      </c>
      <c r="N8" s="101">
        <f>L8-M8</f>
        <v>1.3675932545523324</v>
      </c>
    </row>
    <row r="9" spans="1:14" s="366" customFormat="1" ht="15">
      <c r="A9" s="68" t="s">
        <v>5</v>
      </c>
      <c r="B9" s="268">
        <v>18.072</v>
      </c>
      <c r="C9" s="322">
        <v>0.6</v>
      </c>
      <c r="D9" s="306">
        <f t="shared" si="0"/>
        <v>17.471999999999998</v>
      </c>
      <c r="E9" s="94">
        <v>16.542</v>
      </c>
      <c r="F9" s="73">
        <f t="shared" si="5"/>
        <v>94.67719780219782</v>
      </c>
      <c r="G9" s="66">
        <v>9</v>
      </c>
      <c r="H9" s="101">
        <f t="shared" si="1"/>
        <v>7.542000000000002</v>
      </c>
      <c r="I9" s="167">
        <v>35.0026</v>
      </c>
      <c r="J9" s="73">
        <v>12.2</v>
      </c>
      <c r="K9" s="110">
        <f t="shared" si="2"/>
        <v>22.8026</v>
      </c>
      <c r="L9" s="72">
        <f t="shared" si="3"/>
        <v>21.159835570064075</v>
      </c>
      <c r="M9" s="73">
        <f t="shared" si="4"/>
        <v>13.555555555555554</v>
      </c>
      <c r="N9" s="101">
        <f aca="true" t="shared" si="6" ref="N9:N14">L9-M9</f>
        <v>7.604280014508522</v>
      </c>
    </row>
    <row r="10" spans="1:14" s="366" customFormat="1" ht="15">
      <c r="A10" s="68" t="s">
        <v>6</v>
      </c>
      <c r="B10" s="268">
        <v>3.924</v>
      </c>
      <c r="C10" s="322"/>
      <c r="D10" s="306">
        <f t="shared" si="0"/>
        <v>3.924</v>
      </c>
      <c r="E10" s="94">
        <v>3.924</v>
      </c>
      <c r="F10" s="73">
        <f t="shared" si="5"/>
        <v>100</v>
      </c>
      <c r="G10" s="66">
        <v>2.9</v>
      </c>
      <c r="H10" s="101">
        <f t="shared" si="1"/>
        <v>1.024</v>
      </c>
      <c r="I10" s="167">
        <v>6.94</v>
      </c>
      <c r="J10" s="73">
        <v>4.5</v>
      </c>
      <c r="K10" s="110">
        <f t="shared" si="2"/>
        <v>2.4400000000000004</v>
      </c>
      <c r="L10" s="72">
        <f t="shared" si="3"/>
        <v>17.686034658511723</v>
      </c>
      <c r="M10" s="73">
        <f t="shared" si="4"/>
        <v>15.517241379310345</v>
      </c>
      <c r="N10" s="101">
        <f t="shared" si="6"/>
        <v>2.1687932792013775</v>
      </c>
    </row>
    <row r="11" spans="1:14" s="366" customFormat="1" ht="15">
      <c r="A11" s="68" t="s">
        <v>7</v>
      </c>
      <c r="B11" s="268">
        <v>1.444</v>
      </c>
      <c r="C11" s="322"/>
      <c r="D11" s="306">
        <f t="shared" si="0"/>
        <v>1.444</v>
      </c>
      <c r="E11" s="94">
        <v>1.444</v>
      </c>
      <c r="F11" s="73">
        <f t="shared" si="5"/>
        <v>100</v>
      </c>
      <c r="G11" s="66">
        <v>1.9</v>
      </c>
      <c r="H11" s="101">
        <f t="shared" si="1"/>
        <v>-0.45599999999999996</v>
      </c>
      <c r="I11" s="167">
        <v>2.8</v>
      </c>
      <c r="J11" s="73">
        <v>2.7</v>
      </c>
      <c r="K11" s="110">
        <f t="shared" si="2"/>
        <v>0.09999999999999964</v>
      </c>
      <c r="L11" s="72">
        <f t="shared" si="3"/>
        <v>19.39058171745152</v>
      </c>
      <c r="M11" s="73">
        <f t="shared" si="4"/>
        <v>14.210526315789476</v>
      </c>
      <c r="N11" s="101">
        <f t="shared" si="6"/>
        <v>5.180055401662045</v>
      </c>
    </row>
    <row r="12" spans="1:14" s="366" customFormat="1" ht="15" hidden="1">
      <c r="A12" s="68" t="s">
        <v>8</v>
      </c>
      <c r="B12" s="268">
        <v>0.501</v>
      </c>
      <c r="C12" s="322"/>
      <c r="D12" s="306">
        <f t="shared" si="0"/>
        <v>0.501</v>
      </c>
      <c r="E12" s="94"/>
      <c r="F12" s="73">
        <f t="shared" si="5"/>
        <v>0</v>
      </c>
      <c r="G12" s="66"/>
      <c r="H12" s="101">
        <f t="shared" si="1"/>
        <v>0</v>
      </c>
      <c r="I12" s="167"/>
      <c r="J12" s="73"/>
      <c r="K12" s="110">
        <f t="shared" si="2"/>
        <v>0</v>
      </c>
      <c r="L12" s="72">
        <f t="shared" si="3"/>
      </c>
      <c r="M12" s="73">
        <f t="shared" si="4"/>
      </c>
      <c r="N12" s="101" t="e">
        <f t="shared" si="6"/>
        <v>#VALUE!</v>
      </c>
    </row>
    <row r="13" spans="1:14" s="366" customFormat="1" ht="15">
      <c r="A13" s="68" t="s">
        <v>9</v>
      </c>
      <c r="B13" s="268">
        <v>4.885</v>
      </c>
      <c r="C13" s="322">
        <v>0.3</v>
      </c>
      <c r="D13" s="306">
        <f t="shared" si="0"/>
        <v>4.585</v>
      </c>
      <c r="E13" s="94">
        <v>4.1</v>
      </c>
      <c r="F13" s="73">
        <f>E13/D13*100</f>
        <v>89.42202835332606</v>
      </c>
      <c r="G13" s="66">
        <v>3.9</v>
      </c>
      <c r="H13" s="101">
        <f t="shared" si="1"/>
        <v>0.19999999999999973</v>
      </c>
      <c r="I13" s="167">
        <v>5</v>
      </c>
      <c r="J13" s="73">
        <v>4.4</v>
      </c>
      <c r="K13" s="110">
        <f t="shared" si="2"/>
        <v>0.5999999999999996</v>
      </c>
      <c r="L13" s="72">
        <f t="shared" si="3"/>
        <v>12.195121951219514</v>
      </c>
      <c r="M13" s="73">
        <f t="shared" si="4"/>
        <v>11.282051282051285</v>
      </c>
      <c r="N13" s="101">
        <f t="shared" si="6"/>
        <v>0.9130706691682295</v>
      </c>
    </row>
    <row r="14" spans="1:14" s="366" customFormat="1" ht="15" hidden="1">
      <c r="A14" s="68" t="s">
        <v>10</v>
      </c>
      <c r="B14" s="268">
        <v>0.295</v>
      </c>
      <c r="C14" s="322"/>
      <c r="D14" s="306">
        <f t="shared" si="0"/>
        <v>0.295</v>
      </c>
      <c r="E14" s="94"/>
      <c r="F14" s="73">
        <f t="shared" si="5"/>
        <v>0</v>
      </c>
      <c r="G14" s="66">
        <v>0.1</v>
      </c>
      <c r="H14" s="101">
        <f t="shared" si="1"/>
        <v>-0.1</v>
      </c>
      <c r="I14" s="167"/>
      <c r="J14" s="73">
        <v>0.038</v>
      </c>
      <c r="K14" s="110">
        <f t="shared" si="2"/>
        <v>-0.038</v>
      </c>
      <c r="L14" s="72">
        <f t="shared" si="3"/>
      </c>
      <c r="M14" s="73">
        <f t="shared" si="4"/>
        <v>3.7999999999999994</v>
      </c>
      <c r="N14" s="101" t="e">
        <f t="shared" si="6"/>
        <v>#VALUE!</v>
      </c>
    </row>
    <row r="15" spans="1:14" s="366" customFormat="1" ht="15">
      <c r="A15" s="68" t="s">
        <v>11</v>
      </c>
      <c r="B15" s="268">
        <v>23.177</v>
      </c>
      <c r="C15" s="322"/>
      <c r="D15" s="306">
        <f t="shared" si="0"/>
        <v>23.177</v>
      </c>
      <c r="E15" s="94">
        <f>B15-C15</f>
        <v>23.177</v>
      </c>
      <c r="F15" s="73">
        <f>E15/D15*100</f>
        <v>100</v>
      </c>
      <c r="G15" s="66">
        <v>17.029</v>
      </c>
      <c r="H15" s="101">
        <f t="shared" si="1"/>
        <v>6.148</v>
      </c>
      <c r="I15" s="167">
        <v>69.6</v>
      </c>
      <c r="J15" s="73">
        <v>37.3</v>
      </c>
      <c r="K15" s="110">
        <f t="shared" si="2"/>
        <v>32.3</v>
      </c>
      <c r="L15" s="72">
        <f t="shared" si="3"/>
        <v>30.02977089355827</v>
      </c>
      <c r="M15" s="73">
        <f t="shared" si="4"/>
        <v>21.903811145692643</v>
      </c>
      <c r="N15" s="101">
        <f>L15-M15</f>
        <v>8.125959747865625</v>
      </c>
    </row>
    <row r="16" spans="1:14" s="366" customFormat="1" ht="15">
      <c r="A16" s="68" t="s">
        <v>12</v>
      </c>
      <c r="B16" s="268">
        <v>41.108</v>
      </c>
      <c r="C16" s="322"/>
      <c r="D16" s="306">
        <f t="shared" si="0"/>
        <v>41.108</v>
      </c>
      <c r="E16" s="94">
        <v>40</v>
      </c>
      <c r="F16" s="73">
        <f t="shared" si="5"/>
        <v>97.3046608932568</v>
      </c>
      <c r="G16" s="66">
        <v>45.043</v>
      </c>
      <c r="H16" s="101">
        <f t="shared" si="1"/>
        <v>-5.042999999999999</v>
      </c>
      <c r="I16" s="167">
        <v>77.9</v>
      </c>
      <c r="J16" s="73">
        <v>64.8</v>
      </c>
      <c r="K16" s="110">
        <f t="shared" si="2"/>
        <v>13.100000000000009</v>
      </c>
      <c r="L16" s="72">
        <f t="shared" si="3"/>
        <v>19.475</v>
      </c>
      <c r="M16" s="73">
        <f t="shared" si="4"/>
        <v>14.386253135892368</v>
      </c>
      <c r="N16" s="101">
        <f aca="true" t="shared" si="7" ref="N16:N36">L16-M16</f>
        <v>5.088746864107634</v>
      </c>
    </row>
    <row r="17" spans="1:14" s="366" customFormat="1" ht="15" hidden="1">
      <c r="A17" s="68" t="s">
        <v>92</v>
      </c>
      <c r="B17" s="268">
        <v>24.194</v>
      </c>
      <c r="C17" s="322"/>
      <c r="D17" s="306">
        <f t="shared" si="0"/>
        <v>24.194</v>
      </c>
      <c r="E17" s="94"/>
      <c r="F17" s="73">
        <f t="shared" si="5"/>
        <v>0</v>
      </c>
      <c r="G17" s="66">
        <v>19.1</v>
      </c>
      <c r="H17" s="101">
        <f t="shared" si="1"/>
        <v>-19.1</v>
      </c>
      <c r="I17" s="167"/>
      <c r="J17" s="73">
        <v>21.1</v>
      </c>
      <c r="K17" s="110">
        <f t="shared" si="2"/>
        <v>-21.1</v>
      </c>
      <c r="L17" s="72">
        <f t="shared" si="3"/>
      </c>
      <c r="M17" s="73">
        <f t="shared" si="4"/>
        <v>11.047120418848166</v>
      </c>
      <c r="N17" s="101" t="e">
        <f t="shared" si="7"/>
        <v>#VALUE!</v>
      </c>
    </row>
    <row r="18" spans="1:14" s="366" customFormat="1" ht="15">
      <c r="A18" s="68" t="s">
        <v>13</v>
      </c>
      <c r="B18" s="268">
        <v>24.276</v>
      </c>
      <c r="C18" s="322">
        <v>0.06</v>
      </c>
      <c r="D18" s="306">
        <f t="shared" si="0"/>
        <v>24.216</v>
      </c>
      <c r="E18" s="94">
        <v>23.4</v>
      </c>
      <c r="F18" s="73">
        <f t="shared" si="5"/>
        <v>96.63032705649157</v>
      </c>
      <c r="G18" s="66">
        <v>15.6</v>
      </c>
      <c r="H18" s="101">
        <f t="shared" si="1"/>
        <v>7.799999999999999</v>
      </c>
      <c r="I18" s="167">
        <v>50.6</v>
      </c>
      <c r="J18" s="73">
        <v>28.3</v>
      </c>
      <c r="K18" s="110">
        <f t="shared" si="2"/>
        <v>22.3</v>
      </c>
      <c r="L18" s="72">
        <f t="shared" si="3"/>
        <v>21.623931623931625</v>
      </c>
      <c r="M18" s="73">
        <f t="shared" si="4"/>
        <v>18.141025641025642</v>
      </c>
      <c r="N18" s="101">
        <f t="shared" si="7"/>
        <v>3.482905982905983</v>
      </c>
    </row>
    <row r="19" spans="1:14" s="366" customFormat="1" ht="15">
      <c r="A19" s="68" t="s">
        <v>14</v>
      </c>
      <c r="B19" s="268">
        <v>38.866</v>
      </c>
      <c r="C19" s="322">
        <v>2.272</v>
      </c>
      <c r="D19" s="306">
        <f t="shared" si="0"/>
        <v>36.594</v>
      </c>
      <c r="E19" s="94">
        <v>36.1</v>
      </c>
      <c r="F19" s="73">
        <f t="shared" si="5"/>
        <v>98.65005192107996</v>
      </c>
      <c r="G19" s="66">
        <v>39.4</v>
      </c>
      <c r="H19" s="101">
        <f t="shared" si="1"/>
        <v>-3.299999999999997</v>
      </c>
      <c r="I19" s="167">
        <v>63.8</v>
      </c>
      <c r="J19" s="73">
        <v>47.4</v>
      </c>
      <c r="K19" s="110">
        <f t="shared" si="2"/>
        <v>16.4</v>
      </c>
      <c r="L19" s="72">
        <f t="shared" si="3"/>
        <v>17.673130193905816</v>
      </c>
      <c r="M19" s="73">
        <f t="shared" si="4"/>
        <v>12.030456852791877</v>
      </c>
      <c r="N19" s="101">
        <f t="shared" si="7"/>
        <v>5.642673341113939</v>
      </c>
    </row>
    <row r="20" spans="1:14" s="366" customFormat="1" ht="15">
      <c r="A20" s="68" t="s">
        <v>15</v>
      </c>
      <c r="B20" s="268">
        <v>12.107</v>
      </c>
      <c r="C20" s="322">
        <v>2</v>
      </c>
      <c r="D20" s="306">
        <f t="shared" si="0"/>
        <v>10.107</v>
      </c>
      <c r="E20" s="94">
        <v>10.107</v>
      </c>
      <c r="F20" s="73">
        <f t="shared" si="5"/>
        <v>100</v>
      </c>
      <c r="G20" s="66">
        <v>10</v>
      </c>
      <c r="H20" s="101">
        <f t="shared" si="1"/>
        <v>0.10699999999999932</v>
      </c>
      <c r="I20" s="166">
        <v>10.1</v>
      </c>
      <c r="J20" s="66">
        <v>10.6</v>
      </c>
      <c r="K20" s="110">
        <f t="shared" si="2"/>
        <v>-0.5</v>
      </c>
      <c r="L20" s="72">
        <f t="shared" si="3"/>
        <v>9.993074107054516</v>
      </c>
      <c r="M20" s="73">
        <f t="shared" si="4"/>
        <v>10.600000000000001</v>
      </c>
      <c r="N20" s="101">
        <f>L20-M20</f>
        <v>-0.606925892945485</v>
      </c>
    </row>
    <row r="21" spans="1:14" s="366" customFormat="1" ht="15">
      <c r="A21" s="68" t="s">
        <v>16</v>
      </c>
      <c r="B21" s="268">
        <v>3.137</v>
      </c>
      <c r="C21" s="322"/>
      <c r="D21" s="306">
        <f t="shared" si="0"/>
        <v>3.137</v>
      </c>
      <c r="E21" s="94">
        <f>B21-C21</f>
        <v>3.137</v>
      </c>
      <c r="F21" s="73">
        <f t="shared" si="5"/>
        <v>100</v>
      </c>
      <c r="G21" s="73">
        <v>4.386</v>
      </c>
      <c r="H21" s="101">
        <f t="shared" si="1"/>
        <v>-1.249</v>
      </c>
      <c r="I21" s="167">
        <v>8.8</v>
      </c>
      <c r="J21" s="73">
        <v>6.29</v>
      </c>
      <c r="K21" s="110">
        <f t="shared" si="2"/>
        <v>2.5100000000000007</v>
      </c>
      <c r="L21" s="72">
        <f t="shared" si="3"/>
        <v>28.052279247688876</v>
      </c>
      <c r="M21" s="73">
        <f t="shared" si="4"/>
        <v>14.341085271317828</v>
      </c>
      <c r="N21" s="101">
        <f t="shared" si="7"/>
        <v>13.711193976371048</v>
      </c>
    </row>
    <row r="22" spans="1:14" s="366" customFormat="1" ht="15" hidden="1">
      <c r="A22" s="68" t="s">
        <v>17</v>
      </c>
      <c r="B22" s="268">
        <v>0.874</v>
      </c>
      <c r="C22" s="322"/>
      <c r="D22" s="306">
        <f t="shared" si="0"/>
        <v>0.874</v>
      </c>
      <c r="E22" s="94"/>
      <c r="F22" s="73">
        <f t="shared" si="5"/>
        <v>0</v>
      </c>
      <c r="G22" s="73"/>
      <c r="H22" s="101">
        <f t="shared" si="1"/>
        <v>0</v>
      </c>
      <c r="I22" s="167"/>
      <c r="J22" s="73"/>
      <c r="K22" s="110">
        <f t="shared" si="2"/>
        <v>0</v>
      </c>
      <c r="L22" s="72">
        <f t="shared" si="3"/>
      </c>
      <c r="M22" s="73">
        <f t="shared" si="4"/>
      </c>
      <c r="N22" s="101" t="e">
        <f t="shared" si="7"/>
        <v>#VALUE!</v>
      </c>
    </row>
    <row r="23" spans="1:14" s="366" customFormat="1" ht="15">
      <c r="A23" s="68" t="s">
        <v>18</v>
      </c>
      <c r="B23" s="268">
        <v>70.683</v>
      </c>
      <c r="C23" s="322"/>
      <c r="D23" s="306">
        <f t="shared" si="0"/>
        <v>70.683</v>
      </c>
      <c r="E23" s="94">
        <v>65.62</v>
      </c>
      <c r="F23" s="73">
        <f t="shared" si="5"/>
        <v>92.83703294993138</v>
      </c>
      <c r="G23" s="73">
        <v>55.81</v>
      </c>
      <c r="H23" s="101">
        <f t="shared" si="1"/>
        <v>9.810000000000002</v>
      </c>
      <c r="I23" s="167">
        <v>115.62</v>
      </c>
      <c r="J23" s="73">
        <v>75</v>
      </c>
      <c r="K23" s="110">
        <f t="shared" si="2"/>
        <v>40.620000000000005</v>
      </c>
      <c r="L23" s="72">
        <f t="shared" si="3"/>
        <v>17.619628162145688</v>
      </c>
      <c r="M23" s="73">
        <f t="shared" si="4"/>
        <v>13.43845189034223</v>
      </c>
      <c r="N23" s="101">
        <f t="shared" si="7"/>
        <v>4.181176271803457</v>
      </c>
    </row>
    <row r="24" spans="1:14" s="366" customFormat="1" ht="15" hidden="1">
      <c r="A24" s="68" t="s">
        <v>19</v>
      </c>
      <c r="B24" s="268">
        <v>0.115</v>
      </c>
      <c r="C24" s="322"/>
      <c r="D24" s="306">
        <f t="shared" si="0"/>
        <v>0.115</v>
      </c>
      <c r="E24" s="94"/>
      <c r="F24" s="73">
        <f t="shared" si="5"/>
        <v>0</v>
      </c>
      <c r="G24" s="73"/>
      <c r="H24" s="101">
        <f t="shared" si="1"/>
        <v>0</v>
      </c>
      <c r="I24" s="167"/>
      <c r="J24" s="73"/>
      <c r="K24" s="110">
        <f t="shared" si="2"/>
        <v>0</v>
      </c>
      <c r="L24" s="72">
        <f t="shared" si="3"/>
      </c>
      <c r="M24" s="73">
        <f t="shared" si="4"/>
      </c>
      <c r="N24" s="101" t="e">
        <f t="shared" si="7"/>
        <v>#VALUE!</v>
      </c>
    </row>
    <row r="25" spans="1:14" s="366" customFormat="1" ht="15" hidden="1">
      <c r="A25" s="68"/>
      <c r="B25" s="268"/>
      <c r="C25" s="322"/>
      <c r="D25" s="306">
        <f t="shared" si="0"/>
        <v>0</v>
      </c>
      <c r="E25" s="94"/>
      <c r="F25" s="73" t="e">
        <f t="shared" si="5"/>
        <v>#DIV/0!</v>
      </c>
      <c r="G25" s="73"/>
      <c r="H25" s="101"/>
      <c r="I25" s="167"/>
      <c r="J25" s="73"/>
      <c r="K25" s="110"/>
      <c r="L25" s="72">
        <f t="shared" si="3"/>
      </c>
      <c r="M25" s="73">
        <f t="shared" si="4"/>
      </c>
      <c r="N25" s="101" t="e">
        <f t="shared" si="7"/>
        <v>#VALUE!</v>
      </c>
    </row>
    <row r="26" spans="1:14" s="44" customFormat="1" ht="15.75">
      <c r="A26" s="64" t="s">
        <v>20</v>
      </c>
      <c r="B26" s="297">
        <v>37.826</v>
      </c>
      <c r="C26" s="260">
        <f>SUM(C27:C36)-C30</f>
        <v>0.8999999999999999</v>
      </c>
      <c r="D26" s="234">
        <f>SUM(D27:D36)-D30</f>
        <v>36.92699999999999</v>
      </c>
      <c r="E26" s="172">
        <f>SUM(E27:E36)-E30</f>
        <v>31.3</v>
      </c>
      <c r="F26" s="39">
        <f t="shared" si="5"/>
        <v>84.76182738917325</v>
      </c>
      <c r="G26" s="65">
        <v>37.077</v>
      </c>
      <c r="H26" s="67">
        <f t="shared" si="1"/>
        <v>-5.7769999999999975</v>
      </c>
      <c r="I26" s="165">
        <f>SUM(I27:I36)-I30</f>
        <v>90.60000000000001</v>
      </c>
      <c r="J26" s="65">
        <v>70.8</v>
      </c>
      <c r="K26" s="109">
        <f aca="true" t="shared" si="8" ref="K26:K37">I26-J26</f>
        <v>19.80000000000001</v>
      </c>
      <c r="L26" s="42">
        <f t="shared" si="3"/>
        <v>28.945686900958467</v>
      </c>
      <c r="M26" s="39">
        <f aca="true" t="shared" si="9" ref="M26:M36">IF(G26&gt;0,J26/G26*10,"")</f>
        <v>19.095396067643012</v>
      </c>
      <c r="N26" s="67">
        <f t="shared" si="7"/>
        <v>9.850290833315455</v>
      </c>
    </row>
    <row r="27" spans="1:14" s="366" customFormat="1" ht="15.75" hidden="1">
      <c r="A27" s="68" t="s">
        <v>61</v>
      </c>
      <c r="B27" s="268"/>
      <c r="C27" s="322"/>
      <c r="D27" s="306">
        <f t="shared" si="0"/>
        <v>0</v>
      </c>
      <c r="E27" s="94"/>
      <c r="F27" s="73" t="e">
        <f t="shared" si="5"/>
        <v>#DIV/0!</v>
      </c>
      <c r="G27" s="73"/>
      <c r="H27" s="101">
        <f t="shared" si="1"/>
        <v>0</v>
      </c>
      <c r="I27" s="167"/>
      <c r="J27" s="66"/>
      <c r="K27" s="109">
        <f t="shared" si="8"/>
        <v>0</v>
      </c>
      <c r="L27" s="72">
        <f t="shared" si="3"/>
      </c>
      <c r="M27" s="73">
        <f t="shared" si="9"/>
      </c>
      <c r="N27" s="67" t="e">
        <f t="shared" si="7"/>
        <v>#VALUE!</v>
      </c>
    </row>
    <row r="28" spans="1:14" s="366" customFormat="1" ht="15.75" hidden="1">
      <c r="A28" s="68" t="s">
        <v>21</v>
      </c>
      <c r="B28" s="268"/>
      <c r="C28" s="322"/>
      <c r="D28" s="306">
        <f t="shared" si="0"/>
        <v>0</v>
      </c>
      <c r="E28" s="94"/>
      <c r="F28" s="73" t="e">
        <f t="shared" si="5"/>
        <v>#DIV/0!</v>
      </c>
      <c r="G28" s="73"/>
      <c r="H28" s="101">
        <f t="shared" si="1"/>
        <v>0</v>
      </c>
      <c r="I28" s="167"/>
      <c r="J28" s="66"/>
      <c r="K28" s="109">
        <f t="shared" si="8"/>
        <v>0</v>
      </c>
      <c r="L28" s="72">
        <f t="shared" si="3"/>
      </c>
      <c r="M28" s="73">
        <f t="shared" si="9"/>
      </c>
      <c r="N28" s="67" t="e">
        <f t="shared" si="7"/>
        <v>#VALUE!</v>
      </c>
    </row>
    <row r="29" spans="1:14" s="366" customFormat="1" ht="15.75" hidden="1">
      <c r="A29" s="68" t="s">
        <v>22</v>
      </c>
      <c r="B29" s="268"/>
      <c r="C29" s="322"/>
      <c r="D29" s="306">
        <f t="shared" si="0"/>
        <v>0</v>
      </c>
      <c r="E29" s="94"/>
      <c r="F29" s="73" t="e">
        <f t="shared" si="5"/>
        <v>#DIV/0!</v>
      </c>
      <c r="G29" s="73"/>
      <c r="H29" s="101">
        <f t="shared" si="1"/>
        <v>0</v>
      </c>
      <c r="I29" s="167"/>
      <c r="J29" s="66"/>
      <c r="K29" s="109">
        <f t="shared" si="8"/>
        <v>0</v>
      </c>
      <c r="L29" s="72">
        <f t="shared" si="3"/>
      </c>
      <c r="M29" s="73">
        <f t="shared" si="9"/>
      </c>
      <c r="N29" s="67" t="e">
        <f t="shared" si="7"/>
        <v>#VALUE!</v>
      </c>
    </row>
    <row r="30" spans="1:14" s="366" customFormat="1" ht="15.75" hidden="1">
      <c r="A30" s="68" t="s">
        <v>62</v>
      </c>
      <c r="B30" s="268"/>
      <c r="C30" s="322"/>
      <c r="D30" s="306">
        <f t="shared" si="0"/>
        <v>0</v>
      </c>
      <c r="E30" s="94"/>
      <c r="F30" s="73" t="e">
        <f t="shared" si="5"/>
        <v>#DIV/0!</v>
      </c>
      <c r="G30" s="73"/>
      <c r="H30" s="101">
        <f t="shared" si="1"/>
        <v>0</v>
      </c>
      <c r="I30" s="167"/>
      <c r="J30" s="73"/>
      <c r="K30" s="109">
        <f t="shared" si="8"/>
        <v>0</v>
      </c>
      <c r="L30" s="72">
        <f t="shared" si="3"/>
      </c>
      <c r="M30" s="73">
        <f t="shared" si="9"/>
      </c>
      <c r="N30" s="67" t="e">
        <f t="shared" si="7"/>
        <v>#VALUE!</v>
      </c>
    </row>
    <row r="31" spans="1:14" s="366" customFormat="1" ht="15.75" hidden="1">
      <c r="A31" s="68" t="s">
        <v>23</v>
      </c>
      <c r="B31" s="268">
        <v>0.265</v>
      </c>
      <c r="C31" s="322"/>
      <c r="D31" s="306">
        <f t="shared" si="0"/>
        <v>0.265</v>
      </c>
      <c r="E31" s="94"/>
      <c r="F31" s="73">
        <f t="shared" si="5"/>
        <v>0</v>
      </c>
      <c r="G31" s="73"/>
      <c r="H31" s="101">
        <f t="shared" si="1"/>
        <v>0</v>
      </c>
      <c r="I31" s="167"/>
      <c r="J31" s="73"/>
      <c r="K31" s="109">
        <f t="shared" si="8"/>
        <v>0</v>
      </c>
      <c r="L31" s="72">
        <f t="shared" si="3"/>
      </c>
      <c r="M31" s="73">
        <f t="shared" si="9"/>
      </c>
      <c r="N31" s="67" t="e">
        <f t="shared" si="7"/>
        <v>#VALUE!</v>
      </c>
    </row>
    <row r="32" spans="1:14" s="366" customFormat="1" ht="15">
      <c r="A32" s="68" t="s">
        <v>24</v>
      </c>
      <c r="B32" s="268">
        <v>28.708</v>
      </c>
      <c r="C32" s="322">
        <v>0.2</v>
      </c>
      <c r="D32" s="306">
        <f t="shared" si="0"/>
        <v>28.508</v>
      </c>
      <c r="E32" s="94">
        <v>27.8</v>
      </c>
      <c r="F32" s="73">
        <f t="shared" si="5"/>
        <v>97.51648660025256</v>
      </c>
      <c r="G32" s="73">
        <v>34.6</v>
      </c>
      <c r="H32" s="101">
        <f t="shared" si="1"/>
        <v>-6.800000000000001</v>
      </c>
      <c r="I32" s="167">
        <v>82.4</v>
      </c>
      <c r="J32" s="73">
        <v>67</v>
      </c>
      <c r="K32" s="110">
        <f t="shared" si="8"/>
        <v>15.400000000000006</v>
      </c>
      <c r="L32" s="72">
        <f t="shared" si="3"/>
        <v>29.640287769784173</v>
      </c>
      <c r="M32" s="73">
        <f t="shared" si="9"/>
        <v>19.36416184971098</v>
      </c>
      <c r="N32" s="101">
        <f t="shared" si="7"/>
        <v>10.276125920073191</v>
      </c>
    </row>
    <row r="33" spans="1:14" s="366" customFormat="1" ht="15" hidden="1">
      <c r="A33" s="68" t="s">
        <v>25</v>
      </c>
      <c r="B33" s="268">
        <v>1.272</v>
      </c>
      <c r="C33" s="322"/>
      <c r="D33" s="306">
        <f t="shared" si="0"/>
        <v>1.272</v>
      </c>
      <c r="E33" s="94"/>
      <c r="F33" s="73">
        <f t="shared" si="5"/>
        <v>0</v>
      </c>
      <c r="G33" s="73">
        <v>0.5</v>
      </c>
      <c r="H33" s="101">
        <f t="shared" si="1"/>
        <v>-0.5</v>
      </c>
      <c r="I33" s="167"/>
      <c r="J33" s="73">
        <v>0.8</v>
      </c>
      <c r="K33" s="110">
        <f t="shared" si="8"/>
        <v>-0.8</v>
      </c>
      <c r="L33" s="72">
        <f t="shared" si="3"/>
      </c>
      <c r="M33" s="73">
        <f t="shared" si="9"/>
        <v>16</v>
      </c>
      <c r="N33" s="101" t="e">
        <f t="shared" si="7"/>
        <v>#VALUE!</v>
      </c>
    </row>
    <row r="34" spans="1:14" s="366" customFormat="1" ht="15" hidden="1">
      <c r="A34" s="68" t="s">
        <v>26</v>
      </c>
      <c r="B34" s="268"/>
      <c r="C34" s="322"/>
      <c r="D34" s="306">
        <f t="shared" si="0"/>
        <v>0</v>
      </c>
      <c r="E34" s="94"/>
      <c r="F34" s="73" t="e">
        <f t="shared" si="5"/>
        <v>#DIV/0!</v>
      </c>
      <c r="G34" s="73"/>
      <c r="H34" s="101">
        <f t="shared" si="1"/>
        <v>0</v>
      </c>
      <c r="I34" s="167"/>
      <c r="J34" s="73"/>
      <c r="K34" s="110">
        <f t="shared" si="8"/>
        <v>0</v>
      </c>
      <c r="L34" s="72">
        <f t="shared" si="3"/>
      </c>
      <c r="M34" s="73">
        <f t="shared" si="9"/>
      </c>
      <c r="N34" s="101" t="e">
        <f t="shared" si="7"/>
        <v>#VALUE!</v>
      </c>
    </row>
    <row r="35" spans="1:14" s="366" customFormat="1" ht="15" hidden="1">
      <c r="A35" s="68" t="s">
        <v>27</v>
      </c>
      <c r="B35" s="268">
        <v>1.966</v>
      </c>
      <c r="C35" s="322"/>
      <c r="D35" s="306">
        <f t="shared" si="0"/>
        <v>1.966</v>
      </c>
      <c r="E35" s="94"/>
      <c r="F35" s="73">
        <f t="shared" si="5"/>
        <v>0</v>
      </c>
      <c r="G35" s="73"/>
      <c r="H35" s="101">
        <f t="shared" si="1"/>
        <v>0</v>
      </c>
      <c r="I35" s="167"/>
      <c r="J35" s="73"/>
      <c r="K35" s="110">
        <f t="shared" si="8"/>
        <v>0</v>
      </c>
      <c r="L35" s="72">
        <f t="shared" si="3"/>
      </c>
      <c r="M35" s="73">
        <f t="shared" si="9"/>
      </c>
      <c r="N35" s="101" t="e">
        <f t="shared" si="7"/>
        <v>#VALUE!</v>
      </c>
    </row>
    <row r="36" spans="1:14" s="366" customFormat="1" ht="15">
      <c r="A36" s="68" t="s">
        <v>28</v>
      </c>
      <c r="B36" s="268">
        <v>5.616</v>
      </c>
      <c r="C36" s="322">
        <v>0.7</v>
      </c>
      <c r="D36" s="306">
        <f t="shared" si="0"/>
        <v>4.9159999999999995</v>
      </c>
      <c r="E36" s="94">
        <v>3.5</v>
      </c>
      <c r="F36" s="73">
        <f t="shared" si="5"/>
        <v>71.19609438567942</v>
      </c>
      <c r="G36" s="73">
        <v>1.977</v>
      </c>
      <c r="H36" s="101">
        <f t="shared" si="1"/>
        <v>1.523</v>
      </c>
      <c r="I36" s="167">
        <v>8.2</v>
      </c>
      <c r="J36" s="73">
        <v>3</v>
      </c>
      <c r="K36" s="110">
        <f t="shared" si="8"/>
        <v>5.199999999999999</v>
      </c>
      <c r="L36" s="72">
        <f t="shared" si="3"/>
        <v>23.428571428571423</v>
      </c>
      <c r="M36" s="73">
        <f t="shared" si="9"/>
        <v>15.174506828528072</v>
      </c>
      <c r="N36" s="101">
        <f t="shared" si="7"/>
        <v>8.254064600043352</v>
      </c>
    </row>
    <row r="37" spans="1:14" s="44" customFormat="1" ht="15.75">
      <c r="A37" s="64" t="s">
        <v>93</v>
      </c>
      <c r="B37" s="297">
        <v>33.17</v>
      </c>
      <c r="C37" s="260">
        <f>SUM(C38:C45)</f>
        <v>1.2</v>
      </c>
      <c r="D37" s="234">
        <f>SUM(D38:D45)</f>
        <v>31.968999999999998</v>
      </c>
      <c r="E37" s="172">
        <f>SUM(E38:E45)</f>
        <v>31.039</v>
      </c>
      <c r="F37" s="39">
        <f t="shared" si="5"/>
        <v>97.09093184022024</v>
      </c>
      <c r="G37" s="65">
        <v>13.864</v>
      </c>
      <c r="H37" s="67">
        <f t="shared" si="1"/>
        <v>17.175</v>
      </c>
      <c r="I37" s="165">
        <f>SUM(I38:I45)</f>
        <v>72.133</v>
      </c>
      <c r="J37" s="65">
        <v>32.760000000000005</v>
      </c>
      <c r="K37" s="109">
        <f t="shared" si="8"/>
        <v>39.37299999999999</v>
      </c>
      <c r="L37" s="42">
        <f t="shared" si="3"/>
        <v>23.239472921163692</v>
      </c>
      <c r="M37" s="39">
        <f t="shared" si="4"/>
        <v>23.629544143104443</v>
      </c>
      <c r="N37" s="67">
        <f>L37-M37</f>
        <v>-0.39007122194075095</v>
      </c>
    </row>
    <row r="38" spans="1:14" s="366" customFormat="1" ht="15">
      <c r="A38" s="68" t="s">
        <v>63</v>
      </c>
      <c r="B38" s="268">
        <v>5.139</v>
      </c>
      <c r="C38" s="322">
        <v>0.4</v>
      </c>
      <c r="D38" s="306">
        <f t="shared" si="0"/>
        <v>4.739</v>
      </c>
      <c r="E38" s="94">
        <f>B38-C38</f>
        <v>4.739</v>
      </c>
      <c r="F38" s="73">
        <f t="shared" si="5"/>
        <v>100</v>
      </c>
      <c r="G38" s="66">
        <v>3.664</v>
      </c>
      <c r="H38" s="95">
        <f t="shared" si="1"/>
        <v>1.0749999999999997</v>
      </c>
      <c r="I38" s="166">
        <v>8.54</v>
      </c>
      <c r="J38" s="66">
        <v>8.5</v>
      </c>
      <c r="K38" s="211">
        <f t="shared" si="2"/>
        <v>0.03999999999999915</v>
      </c>
      <c r="L38" s="72">
        <f t="shared" si="3"/>
        <v>18.020679468242243</v>
      </c>
      <c r="M38" s="73">
        <f t="shared" si="4"/>
        <v>23.198689956331876</v>
      </c>
      <c r="N38" s="95">
        <f aca="true" t="shared" si="10" ref="N38:N101">L38-M38</f>
        <v>-5.178010488089633</v>
      </c>
    </row>
    <row r="39" spans="1:14" s="366" customFormat="1" ht="15">
      <c r="A39" s="68" t="s">
        <v>67</v>
      </c>
      <c r="B39" s="268">
        <v>0.16</v>
      </c>
      <c r="C39" s="322"/>
      <c r="D39" s="306">
        <f t="shared" si="0"/>
        <v>0.16</v>
      </c>
      <c r="E39" s="94">
        <v>0.16</v>
      </c>
      <c r="F39" s="73">
        <f t="shared" si="5"/>
        <v>100</v>
      </c>
      <c r="G39" s="66">
        <v>0.1</v>
      </c>
      <c r="H39" s="95">
        <f t="shared" si="1"/>
        <v>0.06</v>
      </c>
      <c r="I39" s="166">
        <v>0.23</v>
      </c>
      <c r="J39" s="66">
        <v>0.06</v>
      </c>
      <c r="K39" s="211">
        <f t="shared" si="2"/>
        <v>0.17</v>
      </c>
      <c r="L39" s="72">
        <f t="shared" si="3"/>
        <v>14.375</v>
      </c>
      <c r="M39" s="73">
        <f t="shared" si="4"/>
        <v>6</v>
      </c>
      <c r="N39" s="95">
        <f t="shared" si="10"/>
        <v>8.375</v>
      </c>
    </row>
    <row r="40" spans="1:14" s="47" customFormat="1" ht="15">
      <c r="A40" s="96" t="s">
        <v>101</v>
      </c>
      <c r="B40" s="212">
        <v>5.96</v>
      </c>
      <c r="C40" s="323"/>
      <c r="D40" s="306">
        <f t="shared" si="0"/>
        <v>5.96</v>
      </c>
      <c r="E40" s="173">
        <v>5.96</v>
      </c>
      <c r="F40" s="73">
        <f t="shared" si="5"/>
        <v>100</v>
      </c>
      <c r="G40" s="97">
        <v>0.9</v>
      </c>
      <c r="H40" s="98">
        <f>E40-G40</f>
        <v>5.06</v>
      </c>
      <c r="I40" s="168">
        <v>13.763</v>
      </c>
      <c r="J40" s="97">
        <v>1.9</v>
      </c>
      <c r="K40" s="212">
        <f>I40-J40</f>
        <v>11.863</v>
      </c>
      <c r="L40" s="72">
        <f t="shared" si="3"/>
        <v>23.09228187919463</v>
      </c>
      <c r="M40" s="73">
        <f t="shared" si="4"/>
        <v>21.11111111111111</v>
      </c>
      <c r="N40" s="98">
        <f>L40-M40</f>
        <v>1.981170768083519</v>
      </c>
    </row>
    <row r="41" spans="1:14" s="366" customFormat="1" ht="15">
      <c r="A41" s="68" t="s">
        <v>30</v>
      </c>
      <c r="B41" s="268">
        <v>18.379</v>
      </c>
      <c r="C41" s="322">
        <v>0.6</v>
      </c>
      <c r="D41" s="306">
        <f t="shared" si="0"/>
        <v>17.779</v>
      </c>
      <c r="E41" s="94">
        <v>16.9</v>
      </c>
      <c r="F41" s="73">
        <f t="shared" si="5"/>
        <v>95.05596490241295</v>
      </c>
      <c r="G41" s="66">
        <v>6.7</v>
      </c>
      <c r="H41" s="95">
        <f>E41-G41</f>
        <v>10.2</v>
      </c>
      <c r="I41" s="166">
        <v>42.2</v>
      </c>
      <c r="J41" s="66">
        <v>14.8</v>
      </c>
      <c r="K41" s="212">
        <f>I41-J41</f>
        <v>27.400000000000002</v>
      </c>
      <c r="L41" s="72">
        <f t="shared" si="3"/>
        <v>24.970414201183434</v>
      </c>
      <c r="M41" s="73">
        <f t="shared" si="4"/>
        <v>22.08955223880597</v>
      </c>
      <c r="N41" s="95">
        <f t="shared" si="10"/>
        <v>2.8808619623774625</v>
      </c>
    </row>
    <row r="42" spans="1:14" s="366" customFormat="1" ht="15" hidden="1">
      <c r="A42" s="68" t="s">
        <v>31</v>
      </c>
      <c r="B42" s="268"/>
      <c r="C42" s="322"/>
      <c r="D42" s="306">
        <f t="shared" si="0"/>
        <v>0</v>
      </c>
      <c r="E42" s="94"/>
      <c r="F42" s="73" t="e">
        <f t="shared" si="5"/>
        <v>#DIV/0!</v>
      </c>
      <c r="G42" s="66"/>
      <c r="H42" s="101">
        <f t="shared" si="1"/>
        <v>0</v>
      </c>
      <c r="I42" s="167"/>
      <c r="J42" s="73"/>
      <c r="K42" s="110">
        <f>I42-J42</f>
        <v>0</v>
      </c>
      <c r="L42" s="72">
        <f t="shared" si="3"/>
      </c>
      <c r="M42" s="73">
        <f t="shared" si="4"/>
      </c>
      <c r="N42" s="101" t="e">
        <f t="shared" si="10"/>
        <v>#VALUE!</v>
      </c>
    </row>
    <row r="43" spans="1:14" s="366" customFormat="1" ht="15">
      <c r="A43" s="68" t="s">
        <v>32</v>
      </c>
      <c r="B43" s="268">
        <v>1.051</v>
      </c>
      <c r="C43" s="322"/>
      <c r="D43" s="306">
        <f t="shared" si="0"/>
        <v>1.051</v>
      </c>
      <c r="E43" s="94">
        <v>1</v>
      </c>
      <c r="F43" s="73">
        <f t="shared" si="5"/>
        <v>95.14747859181732</v>
      </c>
      <c r="G43" s="66"/>
      <c r="H43" s="101">
        <f t="shared" si="1"/>
        <v>1</v>
      </c>
      <c r="I43" s="167">
        <v>1.6</v>
      </c>
      <c r="J43" s="73"/>
      <c r="K43" s="110">
        <f t="shared" si="2"/>
        <v>1.6</v>
      </c>
      <c r="L43" s="72">
        <f t="shared" si="3"/>
        <v>16</v>
      </c>
      <c r="M43" s="73"/>
      <c r="N43" s="101">
        <f t="shared" si="10"/>
        <v>16</v>
      </c>
    </row>
    <row r="44" spans="1:14" s="366" customFormat="1" ht="15">
      <c r="A44" s="68" t="s">
        <v>33</v>
      </c>
      <c r="B44" s="268">
        <v>2.48</v>
      </c>
      <c r="C44" s="322">
        <v>0.2</v>
      </c>
      <c r="D44" s="306">
        <f t="shared" si="0"/>
        <v>2.28</v>
      </c>
      <c r="E44" s="94">
        <f>B44-C44</f>
        <v>2.28</v>
      </c>
      <c r="F44" s="73">
        <f t="shared" si="5"/>
        <v>100</v>
      </c>
      <c r="G44" s="66">
        <v>2.5</v>
      </c>
      <c r="H44" s="101">
        <f t="shared" si="1"/>
        <v>-0.2200000000000002</v>
      </c>
      <c r="I44" s="167">
        <v>5.8</v>
      </c>
      <c r="J44" s="73">
        <v>7.5</v>
      </c>
      <c r="K44" s="110">
        <f t="shared" si="2"/>
        <v>-1.7000000000000002</v>
      </c>
      <c r="L44" s="72">
        <f t="shared" si="3"/>
        <v>25.438596491228076</v>
      </c>
      <c r="M44" s="73">
        <f t="shared" si="4"/>
        <v>30</v>
      </c>
      <c r="N44" s="101">
        <f t="shared" si="10"/>
        <v>-4.5614035087719245</v>
      </c>
    </row>
    <row r="45" spans="1:14" s="366" customFormat="1" ht="15.75" hidden="1">
      <c r="A45" s="68" t="s">
        <v>102</v>
      </c>
      <c r="B45" s="268"/>
      <c r="C45" s="322"/>
      <c r="D45" s="306">
        <f t="shared" si="0"/>
        <v>0</v>
      </c>
      <c r="E45" s="94"/>
      <c r="F45" s="73" t="e">
        <f t="shared" si="5"/>
        <v>#DIV/0!</v>
      </c>
      <c r="G45" s="66"/>
      <c r="H45" s="95">
        <f t="shared" si="1"/>
        <v>0</v>
      </c>
      <c r="I45" s="166"/>
      <c r="J45" s="66"/>
      <c r="K45" s="211"/>
      <c r="L45" s="72">
        <f t="shared" si="3"/>
      </c>
      <c r="M45" s="73">
        <f t="shared" si="4"/>
      </c>
      <c r="N45" s="67" t="e">
        <f>L45-M45</f>
        <v>#VALUE!</v>
      </c>
    </row>
    <row r="46" spans="1:14" s="44" customFormat="1" ht="15.75">
      <c r="A46" s="64" t="s">
        <v>98</v>
      </c>
      <c r="B46" s="297">
        <v>76.493</v>
      </c>
      <c r="C46" s="324">
        <f>SUM(C47:C53)</f>
        <v>2.9</v>
      </c>
      <c r="D46" s="328">
        <f>SUM(D47:D53)</f>
        <v>73.56099999999999</v>
      </c>
      <c r="E46" s="174">
        <f>SUM(E47:E53)</f>
        <v>73.327</v>
      </c>
      <c r="F46" s="39">
        <f>E46/D46*100</f>
        <v>99.68189665719608</v>
      </c>
      <c r="G46" s="99">
        <v>43.32899999999999</v>
      </c>
      <c r="H46" s="67">
        <f t="shared" si="1"/>
        <v>29.998000000000005</v>
      </c>
      <c r="I46" s="169">
        <f>SUM(I47:I53)</f>
        <v>153.044</v>
      </c>
      <c r="J46" s="99">
        <v>74.14500000000001</v>
      </c>
      <c r="K46" s="109">
        <f>I46-J46</f>
        <v>78.899</v>
      </c>
      <c r="L46" s="42">
        <f t="shared" si="3"/>
        <v>20.871438896995652</v>
      </c>
      <c r="M46" s="39">
        <f t="shared" si="4"/>
        <v>17.112095824967117</v>
      </c>
      <c r="N46" s="100">
        <f t="shared" si="10"/>
        <v>3.7593430720285355</v>
      </c>
    </row>
    <row r="47" spans="1:14" s="366" customFormat="1" ht="15" hidden="1">
      <c r="A47" s="68" t="s">
        <v>64</v>
      </c>
      <c r="B47" s="268">
        <v>0.05</v>
      </c>
      <c r="C47" s="322"/>
      <c r="D47" s="306">
        <f t="shared" si="0"/>
        <v>0.05</v>
      </c>
      <c r="E47" s="94"/>
      <c r="F47" s="73">
        <f t="shared" si="5"/>
        <v>0</v>
      </c>
      <c r="G47" s="66"/>
      <c r="H47" s="95">
        <f t="shared" si="1"/>
        <v>0</v>
      </c>
      <c r="I47" s="166"/>
      <c r="J47" s="66"/>
      <c r="K47" s="211">
        <f t="shared" si="2"/>
        <v>0</v>
      </c>
      <c r="L47" s="72">
        <f t="shared" si="3"/>
      </c>
      <c r="M47" s="73">
        <f t="shared" si="4"/>
      </c>
      <c r="N47" s="101" t="e">
        <f t="shared" si="10"/>
        <v>#VALUE!</v>
      </c>
    </row>
    <row r="48" spans="1:14" s="366" customFormat="1" ht="15" hidden="1">
      <c r="A48" s="68" t="s">
        <v>65</v>
      </c>
      <c r="B48" s="268">
        <v>0.032</v>
      </c>
      <c r="C48" s="322"/>
      <c r="D48" s="306"/>
      <c r="E48" s="94"/>
      <c r="F48" s="73" t="e">
        <f t="shared" si="5"/>
        <v>#DIV/0!</v>
      </c>
      <c r="G48" s="66"/>
      <c r="H48" s="95">
        <f t="shared" si="1"/>
        <v>0</v>
      </c>
      <c r="I48" s="166"/>
      <c r="J48" s="66"/>
      <c r="K48" s="211">
        <f t="shared" si="2"/>
        <v>0</v>
      </c>
      <c r="L48" s="72">
        <f t="shared" si="3"/>
      </c>
      <c r="M48" s="73">
        <f t="shared" si="4"/>
      </c>
      <c r="N48" s="101" t="e">
        <f t="shared" si="10"/>
        <v>#VALUE!</v>
      </c>
    </row>
    <row r="49" spans="1:14" s="366" customFormat="1" ht="15">
      <c r="A49" s="68" t="s">
        <v>66</v>
      </c>
      <c r="B49" s="268">
        <v>0.57</v>
      </c>
      <c r="C49" s="322"/>
      <c r="D49" s="306">
        <f>B49-C49</f>
        <v>0.57</v>
      </c>
      <c r="E49" s="94">
        <v>0.5</v>
      </c>
      <c r="F49" s="73">
        <f t="shared" si="5"/>
        <v>87.71929824561404</v>
      </c>
      <c r="G49" s="66">
        <v>0.5</v>
      </c>
      <c r="H49" s="95">
        <f t="shared" si="1"/>
        <v>0</v>
      </c>
      <c r="I49" s="166">
        <v>0.86</v>
      </c>
      <c r="J49" s="66">
        <v>1</v>
      </c>
      <c r="K49" s="211">
        <f>I49-J49</f>
        <v>-0.14</v>
      </c>
      <c r="L49" s="72">
        <f t="shared" si="3"/>
        <v>17.2</v>
      </c>
      <c r="M49" s="73">
        <f t="shared" si="4"/>
        <v>20</v>
      </c>
      <c r="N49" s="101">
        <f t="shared" si="10"/>
        <v>-2.8000000000000007</v>
      </c>
    </row>
    <row r="50" spans="1:14" s="366" customFormat="1" ht="15" hidden="1">
      <c r="A50" s="68" t="s">
        <v>29</v>
      </c>
      <c r="B50" s="268"/>
      <c r="C50" s="322"/>
      <c r="D50" s="306"/>
      <c r="E50" s="94"/>
      <c r="F50" s="73" t="e">
        <f t="shared" si="5"/>
        <v>#DIV/0!</v>
      </c>
      <c r="G50" s="66"/>
      <c r="H50" s="95">
        <f t="shared" si="1"/>
        <v>0</v>
      </c>
      <c r="I50" s="166"/>
      <c r="J50" s="66"/>
      <c r="K50" s="211">
        <f>I50-J50</f>
        <v>0</v>
      </c>
      <c r="L50" s="72">
        <f t="shared" si="3"/>
      </c>
      <c r="M50" s="73">
        <f t="shared" si="4"/>
      </c>
      <c r="N50" s="101" t="e">
        <f t="shared" si="10"/>
        <v>#VALUE!</v>
      </c>
    </row>
    <row r="51" spans="1:14" s="366" customFormat="1" ht="15">
      <c r="A51" s="68" t="s">
        <v>68</v>
      </c>
      <c r="B51" s="268">
        <v>6.459</v>
      </c>
      <c r="C51" s="322"/>
      <c r="D51" s="306">
        <f aca="true" t="shared" si="11" ref="D51:D70">B51-C51</f>
        <v>6.459</v>
      </c>
      <c r="E51" s="94">
        <f>B51-C51</f>
        <v>6.459</v>
      </c>
      <c r="F51" s="73">
        <f t="shared" si="5"/>
        <v>100</v>
      </c>
      <c r="G51" s="66">
        <v>8.2</v>
      </c>
      <c r="H51" s="95">
        <f t="shared" si="1"/>
        <v>-1.7409999999999997</v>
      </c>
      <c r="I51" s="166">
        <v>8.4</v>
      </c>
      <c r="J51" s="66">
        <v>9.6</v>
      </c>
      <c r="K51" s="211">
        <f>I51-J51</f>
        <v>-1.1999999999999993</v>
      </c>
      <c r="L51" s="72">
        <f t="shared" si="3"/>
        <v>13.005109150023223</v>
      </c>
      <c r="M51" s="73">
        <f t="shared" si="4"/>
        <v>11.707317073170733</v>
      </c>
      <c r="N51" s="101">
        <f t="shared" si="10"/>
        <v>1.29779207685249</v>
      </c>
    </row>
    <row r="52" spans="1:14" s="366" customFormat="1" ht="15">
      <c r="A52" s="68" t="s">
        <v>69</v>
      </c>
      <c r="B52" s="268">
        <v>6.93</v>
      </c>
      <c r="C52" s="322">
        <v>2.9</v>
      </c>
      <c r="D52" s="306">
        <f t="shared" si="11"/>
        <v>4.029999999999999</v>
      </c>
      <c r="E52" s="94">
        <v>3.916</v>
      </c>
      <c r="F52" s="73">
        <f t="shared" si="5"/>
        <v>97.17121588089331</v>
      </c>
      <c r="G52" s="66">
        <v>6.729</v>
      </c>
      <c r="H52" s="95">
        <f t="shared" si="1"/>
        <v>-2.813</v>
      </c>
      <c r="I52" s="166">
        <v>5.784</v>
      </c>
      <c r="J52" s="66">
        <v>8.345</v>
      </c>
      <c r="K52" s="211">
        <f>I52-J52</f>
        <v>-2.561000000000001</v>
      </c>
      <c r="L52" s="72">
        <f t="shared" si="3"/>
        <v>14.77017364657814</v>
      </c>
      <c r="M52" s="73">
        <f t="shared" si="4"/>
        <v>12.401545549115768</v>
      </c>
      <c r="N52" s="101">
        <f t="shared" si="10"/>
        <v>2.3686280974623717</v>
      </c>
    </row>
    <row r="53" spans="1:14" s="366" customFormat="1" ht="15">
      <c r="A53" s="68" t="s">
        <v>95</v>
      </c>
      <c r="B53" s="268">
        <v>62.452</v>
      </c>
      <c r="C53" s="322"/>
      <c r="D53" s="306">
        <f t="shared" si="11"/>
        <v>62.452</v>
      </c>
      <c r="E53" s="94">
        <f>B53-C53</f>
        <v>62.452</v>
      </c>
      <c r="F53" s="73">
        <f t="shared" si="5"/>
        <v>100</v>
      </c>
      <c r="G53" s="66">
        <v>27.9</v>
      </c>
      <c r="H53" s="95">
        <f t="shared" si="1"/>
        <v>34.552</v>
      </c>
      <c r="I53" s="166">
        <v>138</v>
      </c>
      <c r="J53" s="66">
        <v>55.2</v>
      </c>
      <c r="K53" s="211">
        <f>I53-J53</f>
        <v>82.8</v>
      </c>
      <c r="L53" s="72">
        <f t="shared" si="3"/>
        <v>22.096970473323513</v>
      </c>
      <c r="M53" s="73">
        <f t="shared" si="4"/>
        <v>19.784946236559144</v>
      </c>
      <c r="N53" s="101">
        <f>L53-M53</f>
        <v>2.312024236764369</v>
      </c>
    </row>
    <row r="54" spans="1:14" s="44" customFormat="1" ht="15.75">
      <c r="A54" s="106" t="s">
        <v>34</v>
      </c>
      <c r="B54" s="297">
        <v>159.789</v>
      </c>
      <c r="C54" s="325">
        <f>SUM(C55:C68)</f>
        <v>13.753</v>
      </c>
      <c r="D54" s="329">
        <f>SUM(D55:D68)</f>
        <v>146.035</v>
      </c>
      <c r="E54" s="42">
        <f>SUM(E55:E68)</f>
        <v>131.042</v>
      </c>
      <c r="F54" s="39">
        <f t="shared" si="5"/>
        <v>89.73328311706098</v>
      </c>
      <c r="G54" s="39">
        <v>207.471</v>
      </c>
      <c r="H54" s="67">
        <f t="shared" si="1"/>
        <v>-76.429</v>
      </c>
      <c r="I54" s="170">
        <f>SUM(I55:I68)</f>
        <v>168.01600000000002</v>
      </c>
      <c r="J54" s="39">
        <v>155.461</v>
      </c>
      <c r="K54" s="111">
        <f>SUM(K55:K68)</f>
        <v>12.614999999999995</v>
      </c>
      <c r="L54" s="42">
        <f t="shared" si="3"/>
        <v>12.821538132812382</v>
      </c>
      <c r="M54" s="39">
        <f t="shared" si="4"/>
        <v>7.493143620072203</v>
      </c>
      <c r="N54" s="125">
        <f t="shared" si="10"/>
        <v>5.328394512740179</v>
      </c>
    </row>
    <row r="55" spans="1:14" s="366" customFormat="1" ht="15">
      <c r="A55" s="107" t="s">
        <v>70</v>
      </c>
      <c r="B55" s="268">
        <v>20.465</v>
      </c>
      <c r="C55" s="322">
        <v>0.35</v>
      </c>
      <c r="D55" s="306">
        <f t="shared" si="11"/>
        <v>20.115</v>
      </c>
      <c r="E55" s="72">
        <v>20.115</v>
      </c>
      <c r="F55" s="73">
        <f t="shared" si="5"/>
        <v>100</v>
      </c>
      <c r="G55" s="73">
        <v>23.6</v>
      </c>
      <c r="H55" s="101">
        <f t="shared" si="1"/>
        <v>-3.485000000000003</v>
      </c>
      <c r="I55" s="167">
        <v>21.11</v>
      </c>
      <c r="J55" s="73">
        <v>15.6</v>
      </c>
      <c r="K55" s="112">
        <f t="shared" si="2"/>
        <v>5.51</v>
      </c>
      <c r="L55" s="72">
        <f t="shared" si="3"/>
        <v>10.494655729555058</v>
      </c>
      <c r="M55" s="73">
        <f t="shared" si="4"/>
        <v>6.610169491525423</v>
      </c>
      <c r="N55" s="128">
        <f t="shared" si="10"/>
        <v>3.884486238029635</v>
      </c>
    </row>
    <row r="56" spans="1:14" s="366" customFormat="1" ht="15">
      <c r="A56" s="107" t="s">
        <v>71</v>
      </c>
      <c r="B56" s="268">
        <v>4.037</v>
      </c>
      <c r="C56" s="322"/>
      <c r="D56" s="306">
        <f t="shared" si="11"/>
        <v>4.037</v>
      </c>
      <c r="E56" s="72">
        <v>4.037</v>
      </c>
      <c r="F56" s="73">
        <f t="shared" si="5"/>
        <v>100</v>
      </c>
      <c r="G56" s="73">
        <v>4.643</v>
      </c>
      <c r="H56" s="101">
        <f t="shared" si="1"/>
        <v>-0.6059999999999999</v>
      </c>
      <c r="I56" s="167">
        <v>3.5</v>
      </c>
      <c r="J56" s="73">
        <v>1.701</v>
      </c>
      <c r="K56" s="112">
        <f t="shared" si="2"/>
        <v>1.799</v>
      </c>
      <c r="L56" s="72">
        <f t="shared" si="3"/>
        <v>8.669804310131287</v>
      </c>
      <c r="M56" s="73">
        <f t="shared" si="4"/>
        <v>3.6635795821667028</v>
      </c>
      <c r="N56" s="128">
        <f t="shared" si="10"/>
        <v>5.006224727964584</v>
      </c>
    </row>
    <row r="57" spans="1:14" s="366" customFormat="1" ht="15">
      <c r="A57" s="107" t="s">
        <v>72</v>
      </c>
      <c r="B57" s="268">
        <v>18.621</v>
      </c>
      <c r="C57" s="322">
        <v>4.545</v>
      </c>
      <c r="D57" s="306">
        <f t="shared" si="11"/>
        <v>14.075999999999999</v>
      </c>
      <c r="E57" s="72">
        <v>14.076</v>
      </c>
      <c r="F57" s="73">
        <f t="shared" si="5"/>
        <v>100.00000000000003</v>
      </c>
      <c r="G57" s="73">
        <v>18.348</v>
      </c>
      <c r="H57" s="101">
        <f t="shared" si="1"/>
        <v>-4.2719999999999985</v>
      </c>
      <c r="I57" s="167">
        <v>21.235</v>
      </c>
      <c r="J57" s="73">
        <v>21</v>
      </c>
      <c r="K57" s="112">
        <f t="shared" si="2"/>
        <v>0.23499999999999943</v>
      </c>
      <c r="L57" s="72">
        <f t="shared" si="3"/>
        <v>15.085961921000283</v>
      </c>
      <c r="M57" s="73">
        <f t="shared" si="4"/>
        <v>11.445389143230871</v>
      </c>
      <c r="N57" s="128">
        <f t="shared" si="10"/>
        <v>3.640572777769412</v>
      </c>
    </row>
    <row r="58" spans="1:14" s="366" customFormat="1" ht="15">
      <c r="A58" s="107" t="s">
        <v>73</v>
      </c>
      <c r="B58" s="268">
        <v>59.161</v>
      </c>
      <c r="C58" s="322"/>
      <c r="D58" s="306">
        <f t="shared" si="11"/>
        <v>59.161</v>
      </c>
      <c r="E58" s="72">
        <v>59.161</v>
      </c>
      <c r="F58" s="73">
        <f t="shared" si="5"/>
        <v>100</v>
      </c>
      <c r="G58" s="73">
        <v>101.2</v>
      </c>
      <c r="H58" s="101">
        <f t="shared" si="1"/>
        <v>-42.039</v>
      </c>
      <c r="I58" s="167">
        <v>81.3</v>
      </c>
      <c r="J58" s="73">
        <v>67.3</v>
      </c>
      <c r="K58" s="112">
        <f t="shared" si="2"/>
        <v>14</v>
      </c>
      <c r="L58" s="72">
        <f t="shared" si="3"/>
        <v>13.742161221074694</v>
      </c>
      <c r="M58" s="73">
        <f t="shared" si="4"/>
        <v>6.650197628458497</v>
      </c>
      <c r="N58" s="128">
        <f t="shared" si="10"/>
        <v>7.091963592616197</v>
      </c>
    </row>
    <row r="59" spans="1:14" s="366" customFormat="1" ht="15" hidden="1">
      <c r="A59" s="107" t="s">
        <v>74</v>
      </c>
      <c r="B59" s="268">
        <v>3.576</v>
      </c>
      <c r="C59" s="322"/>
      <c r="D59" s="306">
        <f t="shared" si="11"/>
        <v>3.576</v>
      </c>
      <c r="E59" s="72"/>
      <c r="F59" s="73">
        <f t="shared" si="5"/>
        <v>0</v>
      </c>
      <c r="G59" s="73">
        <v>3.2</v>
      </c>
      <c r="H59" s="101">
        <f t="shared" si="1"/>
        <v>-3.2</v>
      </c>
      <c r="I59" s="167"/>
      <c r="J59" s="73">
        <v>3.2</v>
      </c>
      <c r="K59" s="112">
        <f t="shared" si="2"/>
        <v>-3.2</v>
      </c>
      <c r="L59" s="72">
        <f t="shared" si="3"/>
      </c>
      <c r="M59" s="73">
        <f t="shared" si="4"/>
        <v>10</v>
      </c>
      <c r="N59" s="128" t="e">
        <f t="shared" si="10"/>
        <v>#VALUE!</v>
      </c>
    </row>
    <row r="60" spans="1:14" s="366" customFormat="1" ht="15">
      <c r="A60" s="107" t="s">
        <v>35</v>
      </c>
      <c r="B60" s="268">
        <v>3.747</v>
      </c>
      <c r="C60" s="322"/>
      <c r="D60" s="306">
        <f t="shared" si="11"/>
        <v>3.747</v>
      </c>
      <c r="E60" s="72">
        <v>2.8</v>
      </c>
      <c r="F60" s="73">
        <f t="shared" si="5"/>
        <v>74.7264478249266</v>
      </c>
      <c r="G60" s="73">
        <v>1.7</v>
      </c>
      <c r="H60" s="101">
        <f t="shared" si="1"/>
        <v>1.0999999999999999</v>
      </c>
      <c r="I60" s="167">
        <v>4.1</v>
      </c>
      <c r="J60" s="73">
        <v>2.3</v>
      </c>
      <c r="K60" s="112">
        <f t="shared" si="2"/>
        <v>1.7999999999999998</v>
      </c>
      <c r="L60" s="72">
        <f t="shared" si="3"/>
        <v>14.642857142857142</v>
      </c>
      <c r="M60" s="73">
        <f t="shared" si="4"/>
        <v>13.52941176470588</v>
      </c>
      <c r="N60" s="128">
        <f t="shared" si="10"/>
        <v>1.1134453781512619</v>
      </c>
    </row>
    <row r="61" spans="1:14" s="366" customFormat="1" ht="15">
      <c r="A61" s="107" t="s">
        <v>94</v>
      </c>
      <c r="B61" s="268">
        <v>2.42</v>
      </c>
      <c r="C61" s="322"/>
      <c r="D61" s="306">
        <f t="shared" si="11"/>
        <v>2.42</v>
      </c>
      <c r="E61" s="72">
        <v>0.839</v>
      </c>
      <c r="F61" s="73">
        <f t="shared" si="5"/>
        <v>34.66942148760331</v>
      </c>
      <c r="G61" s="73">
        <v>1.7</v>
      </c>
      <c r="H61" s="101">
        <f>E61-G61</f>
        <v>-0.861</v>
      </c>
      <c r="I61" s="167">
        <v>1.163</v>
      </c>
      <c r="J61" s="73">
        <v>1.3</v>
      </c>
      <c r="K61" s="112">
        <f>I61-J61</f>
        <v>-0.137</v>
      </c>
      <c r="L61" s="72">
        <f t="shared" si="3"/>
        <v>13.861740166865317</v>
      </c>
      <c r="M61" s="73">
        <f t="shared" si="4"/>
        <v>7.647058823529412</v>
      </c>
      <c r="N61" s="128">
        <f>L61-M61</f>
        <v>6.214681343335905</v>
      </c>
    </row>
    <row r="62" spans="1:14" s="366" customFormat="1" ht="15">
      <c r="A62" s="107" t="s">
        <v>36</v>
      </c>
      <c r="B62" s="268">
        <v>17.439</v>
      </c>
      <c r="C62" s="322">
        <v>0.074</v>
      </c>
      <c r="D62" s="306">
        <f t="shared" si="11"/>
        <v>17.365</v>
      </c>
      <c r="E62" s="72">
        <v>12.2</v>
      </c>
      <c r="F62" s="73">
        <f t="shared" si="5"/>
        <v>70.25626259717824</v>
      </c>
      <c r="G62" s="73">
        <v>14.8</v>
      </c>
      <c r="H62" s="101">
        <f t="shared" si="1"/>
        <v>-2.6000000000000014</v>
      </c>
      <c r="I62" s="167">
        <v>13.2</v>
      </c>
      <c r="J62" s="73">
        <v>14</v>
      </c>
      <c r="K62" s="112">
        <f t="shared" si="2"/>
        <v>-0.8000000000000007</v>
      </c>
      <c r="L62" s="72">
        <f t="shared" si="3"/>
        <v>10.819672131147541</v>
      </c>
      <c r="M62" s="73">
        <f t="shared" si="4"/>
        <v>9.45945945945946</v>
      </c>
      <c r="N62" s="128">
        <f t="shared" si="10"/>
        <v>1.3602126716880818</v>
      </c>
    </row>
    <row r="63" spans="1:14" s="366" customFormat="1" ht="15">
      <c r="A63" s="107" t="s">
        <v>75</v>
      </c>
      <c r="B63" s="268">
        <v>13.953</v>
      </c>
      <c r="C63" s="322">
        <v>2.284</v>
      </c>
      <c r="D63" s="306">
        <f t="shared" si="11"/>
        <v>11.669</v>
      </c>
      <c r="E63" s="72">
        <v>11.669</v>
      </c>
      <c r="F63" s="73">
        <f t="shared" si="5"/>
        <v>100</v>
      </c>
      <c r="G63" s="73">
        <v>21.5</v>
      </c>
      <c r="H63" s="101">
        <f t="shared" si="1"/>
        <v>-9.831</v>
      </c>
      <c r="I63" s="167">
        <v>12.7</v>
      </c>
      <c r="J63" s="73">
        <v>15.8</v>
      </c>
      <c r="K63" s="112">
        <f t="shared" si="2"/>
        <v>-3.1000000000000014</v>
      </c>
      <c r="L63" s="72">
        <f t="shared" si="3"/>
        <v>10.883537578198645</v>
      </c>
      <c r="M63" s="73">
        <f t="shared" si="4"/>
        <v>7.348837209302326</v>
      </c>
      <c r="N63" s="128">
        <f t="shared" si="10"/>
        <v>3.534700368896319</v>
      </c>
    </row>
    <row r="64" spans="1:14" s="366" customFormat="1" ht="15">
      <c r="A64" s="107" t="s">
        <v>37</v>
      </c>
      <c r="B64" s="268">
        <v>0.292</v>
      </c>
      <c r="C64" s="322"/>
      <c r="D64" s="306">
        <f t="shared" si="11"/>
        <v>0.292</v>
      </c>
      <c r="E64" s="72">
        <v>0.292</v>
      </c>
      <c r="F64" s="73">
        <f t="shared" si="5"/>
        <v>100</v>
      </c>
      <c r="G64" s="73">
        <v>0.1</v>
      </c>
      <c r="H64" s="101">
        <f t="shared" si="1"/>
        <v>0.19199999999999998</v>
      </c>
      <c r="I64" s="167">
        <v>0.3</v>
      </c>
      <c r="J64" s="73">
        <v>0.1</v>
      </c>
      <c r="K64" s="112">
        <f t="shared" si="2"/>
        <v>0.19999999999999998</v>
      </c>
      <c r="L64" s="72">
        <f t="shared" si="3"/>
        <v>10.273972602739727</v>
      </c>
      <c r="M64" s="73">
        <f t="shared" si="4"/>
        <v>10</v>
      </c>
      <c r="N64" s="128">
        <f t="shared" si="10"/>
        <v>0.2739726027397271</v>
      </c>
    </row>
    <row r="65" spans="1:14" s="366" customFormat="1" ht="15">
      <c r="A65" s="107" t="s">
        <v>38</v>
      </c>
      <c r="B65" s="268">
        <v>9.097</v>
      </c>
      <c r="C65" s="322">
        <v>6.5</v>
      </c>
      <c r="D65" s="306">
        <f t="shared" si="11"/>
        <v>2.5969999999999995</v>
      </c>
      <c r="E65" s="72">
        <f>B65-C65</f>
        <v>2.5969999999999995</v>
      </c>
      <c r="F65" s="73">
        <f t="shared" si="5"/>
        <v>100</v>
      </c>
      <c r="G65" s="73">
        <v>6.3</v>
      </c>
      <c r="H65" s="101">
        <f t="shared" si="1"/>
        <v>-3.7030000000000003</v>
      </c>
      <c r="I65" s="167">
        <v>4.5</v>
      </c>
      <c r="J65" s="73">
        <v>5.9</v>
      </c>
      <c r="K65" s="112">
        <f t="shared" si="2"/>
        <v>-1.4000000000000004</v>
      </c>
      <c r="L65" s="72">
        <f t="shared" si="3"/>
        <v>17.327685791297654</v>
      </c>
      <c r="M65" s="73">
        <f t="shared" si="4"/>
        <v>9.365079365079366</v>
      </c>
      <c r="N65" s="128">
        <f t="shared" si="10"/>
        <v>7.962606426218288</v>
      </c>
    </row>
    <row r="66" spans="1:14" s="366" customFormat="1" ht="15" hidden="1">
      <c r="A66" s="68" t="s">
        <v>39</v>
      </c>
      <c r="B66" s="268">
        <v>0.963</v>
      </c>
      <c r="C66" s="322"/>
      <c r="D66" s="306">
        <f t="shared" si="11"/>
        <v>0.963</v>
      </c>
      <c r="E66" s="72"/>
      <c r="F66" s="73">
        <f t="shared" si="5"/>
        <v>0</v>
      </c>
      <c r="G66" s="73">
        <v>2.9</v>
      </c>
      <c r="H66" s="101">
        <f t="shared" si="1"/>
        <v>-2.9</v>
      </c>
      <c r="I66" s="167"/>
      <c r="J66" s="73">
        <v>2.3</v>
      </c>
      <c r="K66" s="112">
        <f t="shared" si="2"/>
        <v>-2.3</v>
      </c>
      <c r="L66" s="72">
        <f t="shared" si="3"/>
      </c>
      <c r="M66" s="73">
        <f t="shared" si="4"/>
        <v>7.93103448275862</v>
      </c>
      <c r="N66" s="128" t="e">
        <f t="shared" si="10"/>
        <v>#VALUE!</v>
      </c>
    </row>
    <row r="67" spans="1:14" s="366" customFormat="1" ht="15">
      <c r="A67" s="68" t="s">
        <v>40</v>
      </c>
      <c r="B67" s="268">
        <v>0.23</v>
      </c>
      <c r="C67" s="322"/>
      <c r="D67" s="306">
        <f t="shared" si="11"/>
        <v>0.23</v>
      </c>
      <c r="E67" s="94">
        <v>0.23</v>
      </c>
      <c r="F67" s="73">
        <f t="shared" si="5"/>
        <v>100</v>
      </c>
      <c r="G67" s="73"/>
      <c r="H67" s="101">
        <f t="shared" si="1"/>
        <v>0.23</v>
      </c>
      <c r="I67" s="167">
        <v>0.28</v>
      </c>
      <c r="J67" s="73"/>
      <c r="K67" s="112">
        <f t="shared" si="2"/>
        <v>0.28</v>
      </c>
      <c r="L67" s="72">
        <f t="shared" si="3"/>
        <v>12.173913043478262</v>
      </c>
      <c r="M67" s="73"/>
      <c r="N67" s="128">
        <f t="shared" si="10"/>
        <v>12.173913043478262</v>
      </c>
    </row>
    <row r="68" spans="1:14" s="366" customFormat="1" ht="15">
      <c r="A68" s="107" t="s">
        <v>41</v>
      </c>
      <c r="B68" s="268">
        <v>5.787</v>
      </c>
      <c r="C68" s="326"/>
      <c r="D68" s="306">
        <f t="shared" si="11"/>
        <v>5.787</v>
      </c>
      <c r="E68" s="72">
        <v>3.026</v>
      </c>
      <c r="F68" s="73">
        <f t="shared" si="5"/>
        <v>52.289614653533775</v>
      </c>
      <c r="G68" s="73">
        <v>7.5</v>
      </c>
      <c r="H68" s="101">
        <f t="shared" si="1"/>
        <v>-4.474</v>
      </c>
      <c r="I68" s="167">
        <v>4.628</v>
      </c>
      <c r="J68" s="73">
        <v>4.9</v>
      </c>
      <c r="K68" s="112">
        <f t="shared" si="2"/>
        <v>-0.27200000000000024</v>
      </c>
      <c r="L68" s="72">
        <f t="shared" si="3"/>
        <v>15.294117647058824</v>
      </c>
      <c r="M68" s="73">
        <f t="shared" si="4"/>
        <v>6.533333333333334</v>
      </c>
      <c r="N68" s="128">
        <f t="shared" si="10"/>
        <v>8.760784313725491</v>
      </c>
    </row>
    <row r="69" spans="1:14" s="44" customFormat="1" ht="15.75">
      <c r="A69" s="106" t="s">
        <v>76</v>
      </c>
      <c r="B69" s="297">
        <v>96.011</v>
      </c>
      <c r="C69" s="325">
        <f>SUM(C70:C75)-C73-C74</f>
        <v>1.131</v>
      </c>
      <c r="D69" s="329">
        <f>SUM(D70:D75)-D73-D74</f>
        <v>94.88</v>
      </c>
      <c r="E69" s="42">
        <f>SUM(E70:E75)-E73-E74</f>
        <v>91.35</v>
      </c>
      <c r="F69" s="39">
        <f t="shared" si="5"/>
        <v>96.27951096121417</v>
      </c>
      <c r="G69" s="39">
        <v>99.1</v>
      </c>
      <c r="H69" s="67">
        <f t="shared" si="1"/>
        <v>-7.75</v>
      </c>
      <c r="I69" s="170">
        <f>SUM(I70:I75)-I73-I74</f>
        <v>153.72899999999998</v>
      </c>
      <c r="J69" s="39">
        <v>117.8</v>
      </c>
      <c r="K69" s="111">
        <f t="shared" si="2"/>
        <v>35.92899999999999</v>
      </c>
      <c r="L69" s="42">
        <f t="shared" si="3"/>
        <v>16.82857142857143</v>
      </c>
      <c r="M69" s="39">
        <f t="shared" si="4"/>
        <v>11.886982845610493</v>
      </c>
      <c r="N69" s="125">
        <f t="shared" si="10"/>
        <v>4.941588582960936</v>
      </c>
    </row>
    <row r="70" spans="1:14" s="366" customFormat="1" ht="15">
      <c r="A70" s="107" t="s">
        <v>77</v>
      </c>
      <c r="B70" s="268">
        <v>21.734</v>
      </c>
      <c r="C70" s="326">
        <v>1.131</v>
      </c>
      <c r="D70" s="306">
        <f t="shared" si="11"/>
        <v>20.603</v>
      </c>
      <c r="E70" s="72">
        <v>20.6</v>
      </c>
      <c r="F70" s="73">
        <f t="shared" si="5"/>
        <v>99.98543901373587</v>
      </c>
      <c r="G70" s="73">
        <v>13.5</v>
      </c>
      <c r="H70" s="101">
        <f t="shared" si="1"/>
        <v>7.100000000000001</v>
      </c>
      <c r="I70" s="167">
        <v>35.05</v>
      </c>
      <c r="J70" s="73">
        <v>18.3</v>
      </c>
      <c r="K70" s="112">
        <f t="shared" si="2"/>
        <v>16.749999999999996</v>
      </c>
      <c r="L70" s="72">
        <f t="shared" si="3"/>
        <v>17.014563106796114</v>
      </c>
      <c r="M70" s="73">
        <f t="shared" si="4"/>
        <v>13.555555555555557</v>
      </c>
      <c r="N70" s="128">
        <f t="shared" si="10"/>
        <v>3.459007551240557</v>
      </c>
    </row>
    <row r="71" spans="1:14" s="366" customFormat="1" ht="15">
      <c r="A71" s="107" t="s">
        <v>42</v>
      </c>
      <c r="B71" s="268">
        <v>20.591</v>
      </c>
      <c r="C71" s="326"/>
      <c r="D71" s="306">
        <f aca="true" t="shared" si="12" ref="D71:D102">B71-C71</f>
        <v>20.591</v>
      </c>
      <c r="E71" s="72">
        <v>17.143</v>
      </c>
      <c r="F71" s="73">
        <f aca="true" t="shared" si="13" ref="F71:F102">E71/D71*100</f>
        <v>83.25482006701958</v>
      </c>
      <c r="G71" s="73">
        <v>21.3</v>
      </c>
      <c r="H71" s="101">
        <f t="shared" si="1"/>
        <v>-4.157</v>
      </c>
      <c r="I71" s="167">
        <v>30.279</v>
      </c>
      <c r="J71" s="73">
        <v>24.8</v>
      </c>
      <c r="K71" s="112">
        <f aca="true" t="shared" si="14" ref="K71:K103">I71-J71</f>
        <v>5.478999999999999</v>
      </c>
      <c r="L71" s="72">
        <f aca="true" t="shared" si="15" ref="L71:L102">IF(E71&gt;0,I71/E71*10,"")</f>
        <v>17.662602811643236</v>
      </c>
      <c r="M71" s="73">
        <f aca="true" t="shared" si="16" ref="M71:M102">IF(G71&gt;0,J71/G71*10,"")</f>
        <v>11.64319248826291</v>
      </c>
      <c r="N71" s="128">
        <f t="shared" si="10"/>
        <v>6.019410323380326</v>
      </c>
    </row>
    <row r="72" spans="1:14" s="366" customFormat="1" ht="15">
      <c r="A72" s="107" t="s">
        <v>43</v>
      </c>
      <c r="B72" s="268">
        <v>41.479</v>
      </c>
      <c r="C72" s="326"/>
      <c r="D72" s="306">
        <f t="shared" si="12"/>
        <v>41.479</v>
      </c>
      <c r="E72" s="72">
        <v>41.4</v>
      </c>
      <c r="F72" s="73">
        <f t="shared" si="13"/>
        <v>99.80954217796956</v>
      </c>
      <c r="G72" s="73">
        <v>50.2</v>
      </c>
      <c r="H72" s="101">
        <f aca="true" t="shared" si="17" ref="H72:H103">E72-G72</f>
        <v>-8.800000000000004</v>
      </c>
      <c r="I72" s="167">
        <v>71.6</v>
      </c>
      <c r="J72" s="73">
        <v>63.6</v>
      </c>
      <c r="K72" s="112">
        <f t="shared" si="14"/>
        <v>7.999999999999993</v>
      </c>
      <c r="L72" s="72">
        <f t="shared" si="15"/>
        <v>17.294685990338163</v>
      </c>
      <c r="M72" s="73">
        <f t="shared" si="16"/>
        <v>12.669322709163346</v>
      </c>
      <c r="N72" s="128">
        <f t="shared" si="10"/>
        <v>4.625363281174817</v>
      </c>
    </row>
    <row r="73" spans="1:14" s="366" customFormat="1" ht="15" hidden="1">
      <c r="A73" s="107" t="s">
        <v>78</v>
      </c>
      <c r="B73" s="268"/>
      <c r="C73" s="326"/>
      <c r="D73" s="306">
        <f t="shared" si="12"/>
        <v>0</v>
      </c>
      <c r="E73" s="72"/>
      <c r="F73" s="73" t="e">
        <f t="shared" si="13"/>
        <v>#DIV/0!</v>
      </c>
      <c r="G73" s="73"/>
      <c r="H73" s="101">
        <f t="shared" si="17"/>
        <v>0</v>
      </c>
      <c r="I73" s="167"/>
      <c r="J73" s="73"/>
      <c r="K73" s="112">
        <f t="shared" si="14"/>
        <v>0</v>
      </c>
      <c r="L73" s="72">
        <f t="shared" si="15"/>
      </c>
      <c r="M73" s="73">
        <f t="shared" si="16"/>
      </c>
      <c r="N73" s="128" t="e">
        <f t="shared" si="10"/>
        <v>#VALUE!</v>
      </c>
    </row>
    <row r="74" spans="1:14" s="366" customFormat="1" ht="15" hidden="1">
      <c r="A74" s="107" t="s">
        <v>79</v>
      </c>
      <c r="B74" s="268"/>
      <c r="C74" s="326"/>
      <c r="D74" s="306">
        <f t="shared" si="12"/>
        <v>0</v>
      </c>
      <c r="E74" s="72"/>
      <c r="F74" s="73" t="e">
        <f t="shared" si="13"/>
        <v>#DIV/0!</v>
      </c>
      <c r="G74" s="73"/>
      <c r="H74" s="101">
        <f t="shared" si="17"/>
        <v>0</v>
      </c>
      <c r="I74" s="167"/>
      <c r="J74" s="73"/>
      <c r="K74" s="112">
        <f t="shared" si="14"/>
        <v>0</v>
      </c>
      <c r="L74" s="72">
        <f t="shared" si="15"/>
      </c>
      <c r="M74" s="73">
        <f t="shared" si="16"/>
      </c>
      <c r="N74" s="128" t="e">
        <f t="shared" si="10"/>
        <v>#VALUE!</v>
      </c>
    </row>
    <row r="75" spans="1:14" s="366" customFormat="1" ht="15">
      <c r="A75" s="107" t="s">
        <v>44</v>
      </c>
      <c r="B75" s="268">
        <v>12.207</v>
      </c>
      <c r="C75" s="326"/>
      <c r="D75" s="306">
        <f t="shared" si="12"/>
        <v>12.207</v>
      </c>
      <c r="E75" s="72">
        <v>12.207</v>
      </c>
      <c r="F75" s="73">
        <f t="shared" si="13"/>
        <v>100</v>
      </c>
      <c r="G75" s="73">
        <v>14.1</v>
      </c>
      <c r="H75" s="101">
        <f t="shared" si="17"/>
        <v>-1.892999999999999</v>
      </c>
      <c r="I75" s="167">
        <v>16.8</v>
      </c>
      <c r="J75" s="73">
        <v>11.1</v>
      </c>
      <c r="K75" s="112">
        <f t="shared" si="14"/>
        <v>5.700000000000001</v>
      </c>
      <c r="L75" s="72">
        <f t="shared" si="15"/>
        <v>13.762595232243795</v>
      </c>
      <c r="M75" s="73">
        <f t="shared" si="16"/>
        <v>7.872340425531915</v>
      </c>
      <c r="N75" s="128">
        <f t="shared" si="10"/>
        <v>5.89025480671188</v>
      </c>
    </row>
    <row r="76" spans="1:14" s="44" customFormat="1" ht="15.75">
      <c r="A76" s="106" t="s">
        <v>45</v>
      </c>
      <c r="B76" s="297">
        <v>344.2</v>
      </c>
      <c r="C76" s="325">
        <f>SUM(C77:C92)-C83-C84-C92</f>
        <v>11.049999999999999</v>
      </c>
      <c r="D76" s="329">
        <f>SUM(D77:D92)-D83-D84-D92</f>
        <v>333.151</v>
      </c>
      <c r="E76" s="42">
        <f>SUM(E77:E92)-E83-E84-E92</f>
        <v>313.77</v>
      </c>
      <c r="F76" s="39">
        <f t="shared" si="13"/>
        <v>94.18251783725697</v>
      </c>
      <c r="G76" s="39">
        <v>264.083</v>
      </c>
      <c r="H76" s="67">
        <f t="shared" si="17"/>
        <v>49.686999999999955</v>
      </c>
      <c r="I76" s="170">
        <f>SUM(I77:I92)-I83-I84-I92</f>
        <v>483.49</v>
      </c>
      <c r="J76" s="39">
        <v>306.90000000000003</v>
      </c>
      <c r="K76" s="111">
        <f t="shared" si="14"/>
        <v>176.58999999999997</v>
      </c>
      <c r="L76" s="42">
        <f t="shared" si="15"/>
        <v>15.409057589954427</v>
      </c>
      <c r="M76" s="39">
        <f t="shared" si="16"/>
        <v>11.621346319149662</v>
      </c>
      <c r="N76" s="125">
        <f t="shared" si="10"/>
        <v>3.787711270804765</v>
      </c>
    </row>
    <row r="77" spans="1:14" s="366" customFormat="1" ht="15" hidden="1">
      <c r="A77" s="107" t="s">
        <v>80</v>
      </c>
      <c r="B77" s="268"/>
      <c r="C77" s="326"/>
      <c r="D77" s="306">
        <f t="shared" si="12"/>
        <v>0</v>
      </c>
      <c r="E77" s="72"/>
      <c r="F77" s="73" t="e">
        <f t="shared" si="13"/>
        <v>#DIV/0!</v>
      </c>
      <c r="G77" s="73"/>
      <c r="H77" s="101">
        <f t="shared" si="17"/>
        <v>0</v>
      </c>
      <c r="I77" s="167"/>
      <c r="J77" s="73"/>
      <c r="K77" s="112">
        <f t="shared" si="14"/>
        <v>0</v>
      </c>
      <c r="L77" s="72">
        <f t="shared" si="15"/>
      </c>
      <c r="M77" s="73">
        <f t="shared" si="16"/>
      </c>
      <c r="N77" s="128" t="e">
        <f t="shared" si="10"/>
        <v>#VALUE!</v>
      </c>
    </row>
    <row r="78" spans="1:14" s="366" customFormat="1" ht="15" hidden="1">
      <c r="A78" s="107" t="s">
        <v>81</v>
      </c>
      <c r="B78" s="268"/>
      <c r="C78" s="326"/>
      <c r="D78" s="306">
        <f t="shared" si="12"/>
        <v>0</v>
      </c>
      <c r="E78" s="72"/>
      <c r="F78" s="73" t="e">
        <f t="shared" si="13"/>
        <v>#DIV/0!</v>
      </c>
      <c r="G78" s="73"/>
      <c r="H78" s="101">
        <f t="shared" si="17"/>
        <v>0</v>
      </c>
      <c r="I78" s="167"/>
      <c r="J78" s="73"/>
      <c r="K78" s="112">
        <f t="shared" si="14"/>
        <v>0</v>
      </c>
      <c r="L78" s="72">
        <f t="shared" si="15"/>
      </c>
      <c r="M78" s="73">
        <f t="shared" si="16"/>
      </c>
      <c r="N78" s="128" t="e">
        <f t="shared" si="10"/>
        <v>#VALUE!</v>
      </c>
    </row>
    <row r="79" spans="1:14" s="366" customFormat="1" ht="15" hidden="1">
      <c r="A79" s="107" t="s">
        <v>82</v>
      </c>
      <c r="B79" s="268"/>
      <c r="C79" s="326"/>
      <c r="D79" s="306">
        <f t="shared" si="12"/>
        <v>0</v>
      </c>
      <c r="E79" s="72"/>
      <c r="F79" s="73" t="e">
        <f t="shared" si="13"/>
        <v>#DIV/0!</v>
      </c>
      <c r="G79" s="73"/>
      <c r="H79" s="101">
        <f t="shared" si="17"/>
        <v>0</v>
      </c>
      <c r="I79" s="167"/>
      <c r="J79" s="73"/>
      <c r="K79" s="112">
        <f t="shared" si="14"/>
        <v>0</v>
      </c>
      <c r="L79" s="72">
        <f t="shared" si="15"/>
      </c>
      <c r="M79" s="73">
        <f t="shared" si="16"/>
      </c>
      <c r="N79" s="128" t="e">
        <f t="shared" si="10"/>
        <v>#VALUE!</v>
      </c>
    </row>
    <row r="80" spans="1:14" s="366" customFormat="1" ht="15" hidden="1">
      <c r="A80" s="107" t="s">
        <v>83</v>
      </c>
      <c r="B80" s="268">
        <v>2.936</v>
      </c>
      <c r="C80" s="326">
        <v>0.2</v>
      </c>
      <c r="D80" s="306">
        <f t="shared" si="12"/>
        <v>2.7359999999999998</v>
      </c>
      <c r="E80" s="72"/>
      <c r="F80" s="73">
        <f t="shared" si="13"/>
        <v>0</v>
      </c>
      <c r="G80" s="73">
        <v>1.3</v>
      </c>
      <c r="H80" s="101">
        <f t="shared" si="17"/>
        <v>-1.3</v>
      </c>
      <c r="I80" s="167"/>
      <c r="J80" s="73">
        <v>1.2</v>
      </c>
      <c r="K80" s="112">
        <f t="shared" si="14"/>
        <v>-1.2</v>
      </c>
      <c r="L80" s="72">
        <f t="shared" si="15"/>
      </c>
      <c r="M80" s="73">
        <f t="shared" si="16"/>
        <v>9.23076923076923</v>
      </c>
      <c r="N80" s="128" t="e">
        <f t="shared" si="10"/>
        <v>#VALUE!</v>
      </c>
    </row>
    <row r="81" spans="1:14" s="366" customFormat="1" ht="15">
      <c r="A81" s="107" t="s">
        <v>46</v>
      </c>
      <c r="B81" s="268">
        <v>50.592</v>
      </c>
      <c r="C81" s="326">
        <v>0.5</v>
      </c>
      <c r="D81" s="306">
        <f t="shared" si="12"/>
        <v>50.092</v>
      </c>
      <c r="E81" s="72">
        <v>49.6</v>
      </c>
      <c r="F81" s="73">
        <f t="shared" si="13"/>
        <v>99.01780723468818</v>
      </c>
      <c r="G81" s="73">
        <v>50.7</v>
      </c>
      <c r="H81" s="101">
        <f t="shared" si="17"/>
        <v>-1.1000000000000014</v>
      </c>
      <c r="I81" s="167">
        <v>77</v>
      </c>
      <c r="J81" s="73">
        <v>55.9</v>
      </c>
      <c r="K81" s="112">
        <f t="shared" si="14"/>
        <v>21.1</v>
      </c>
      <c r="L81" s="72">
        <f t="shared" si="15"/>
        <v>15.524193548387098</v>
      </c>
      <c r="M81" s="73">
        <f t="shared" si="16"/>
        <v>11.025641025641024</v>
      </c>
      <c r="N81" s="128">
        <f t="shared" si="10"/>
        <v>4.498552522746074</v>
      </c>
    </row>
    <row r="82" spans="1:14" s="366" customFormat="1" ht="15">
      <c r="A82" s="107" t="s">
        <v>47</v>
      </c>
      <c r="B82" s="268">
        <v>56.788</v>
      </c>
      <c r="C82" s="326"/>
      <c r="D82" s="306">
        <f t="shared" si="12"/>
        <v>56.788</v>
      </c>
      <c r="E82" s="72">
        <v>47.37</v>
      </c>
      <c r="F82" s="73">
        <f t="shared" si="13"/>
        <v>83.4155103190815</v>
      </c>
      <c r="G82" s="73">
        <v>33.9</v>
      </c>
      <c r="H82" s="101">
        <f t="shared" si="17"/>
        <v>13.469999999999999</v>
      </c>
      <c r="I82" s="167">
        <v>75.01</v>
      </c>
      <c r="J82" s="73">
        <v>39.8</v>
      </c>
      <c r="K82" s="112">
        <f t="shared" si="14"/>
        <v>35.21000000000001</v>
      </c>
      <c r="L82" s="72">
        <f t="shared" si="15"/>
        <v>15.83491661389065</v>
      </c>
      <c r="M82" s="73">
        <f t="shared" si="16"/>
        <v>11.740412979351031</v>
      </c>
      <c r="N82" s="128">
        <f t="shared" si="10"/>
        <v>4.094503634539619</v>
      </c>
    </row>
    <row r="83" spans="1:14" s="366" customFormat="1" ht="15" hidden="1">
      <c r="A83" s="107" t="s">
        <v>84</v>
      </c>
      <c r="B83" s="268"/>
      <c r="C83" s="326"/>
      <c r="D83" s="306">
        <f t="shared" si="12"/>
        <v>0</v>
      </c>
      <c r="E83" s="72"/>
      <c r="F83" s="73" t="e">
        <f t="shared" si="13"/>
        <v>#DIV/0!</v>
      </c>
      <c r="G83" s="73"/>
      <c r="H83" s="101">
        <f t="shared" si="17"/>
        <v>0</v>
      </c>
      <c r="I83" s="167"/>
      <c r="J83" s="73"/>
      <c r="K83" s="112">
        <f t="shared" si="14"/>
        <v>0</v>
      </c>
      <c r="L83" s="72">
        <f t="shared" si="15"/>
      </c>
      <c r="M83" s="73">
        <f t="shared" si="16"/>
      </c>
      <c r="N83" s="128" t="e">
        <f t="shared" si="10"/>
        <v>#VALUE!</v>
      </c>
    </row>
    <row r="84" spans="1:14" s="366" customFormat="1" ht="15" hidden="1">
      <c r="A84" s="107" t="s">
        <v>85</v>
      </c>
      <c r="B84" s="268"/>
      <c r="C84" s="326"/>
      <c r="D84" s="306">
        <f t="shared" si="12"/>
        <v>0</v>
      </c>
      <c r="E84" s="72"/>
      <c r="F84" s="73" t="e">
        <f t="shared" si="13"/>
        <v>#DIV/0!</v>
      </c>
      <c r="G84" s="73"/>
      <c r="H84" s="101">
        <f t="shared" si="17"/>
        <v>0</v>
      </c>
      <c r="I84" s="167"/>
      <c r="J84" s="73"/>
      <c r="K84" s="112">
        <f t="shared" si="14"/>
        <v>0</v>
      </c>
      <c r="L84" s="72">
        <f t="shared" si="15"/>
      </c>
      <c r="M84" s="73">
        <f t="shared" si="16"/>
      </c>
      <c r="N84" s="128" t="e">
        <f t="shared" si="10"/>
        <v>#VALUE!</v>
      </c>
    </row>
    <row r="85" spans="1:14" s="366" customFormat="1" ht="15">
      <c r="A85" s="107" t="s">
        <v>48</v>
      </c>
      <c r="B85" s="268">
        <v>13.08</v>
      </c>
      <c r="C85" s="326"/>
      <c r="D85" s="306">
        <f t="shared" si="12"/>
        <v>13.08</v>
      </c>
      <c r="E85" s="72">
        <v>12</v>
      </c>
      <c r="F85" s="73">
        <f t="shared" si="13"/>
        <v>91.74311926605505</v>
      </c>
      <c r="G85" s="73">
        <v>12</v>
      </c>
      <c r="H85" s="101">
        <f t="shared" si="17"/>
        <v>0</v>
      </c>
      <c r="I85" s="167">
        <v>16.3</v>
      </c>
      <c r="J85" s="73">
        <v>12.4</v>
      </c>
      <c r="K85" s="112">
        <f t="shared" si="14"/>
        <v>3.9000000000000004</v>
      </c>
      <c r="L85" s="72">
        <f t="shared" si="15"/>
        <v>13.583333333333334</v>
      </c>
      <c r="M85" s="73">
        <f t="shared" si="16"/>
        <v>10.333333333333334</v>
      </c>
      <c r="N85" s="128">
        <f t="shared" si="10"/>
        <v>3.25</v>
      </c>
    </row>
    <row r="86" spans="1:14" s="366" customFormat="1" ht="15" hidden="1">
      <c r="A86" s="107" t="s">
        <v>86</v>
      </c>
      <c r="B86" s="268"/>
      <c r="C86" s="326"/>
      <c r="D86" s="306">
        <f t="shared" si="12"/>
        <v>0</v>
      </c>
      <c r="E86" s="72"/>
      <c r="F86" s="73" t="e">
        <f t="shared" si="13"/>
        <v>#DIV/0!</v>
      </c>
      <c r="G86" s="73"/>
      <c r="H86" s="101">
        <f t="shared" si="17"/>
        <v>0</v>
      </c>
      <c r="I86" s="167"/>
      <c r="J86" s="73"/>
      <c r="K86" s="112">
        <f t="shared" si="14"/>
        <v>0</v>
      </c>
      <c r="L86" s="72">
        <f t="shared" si="15"/>
      </c>
      <c r="M86" s="73">
        <f t="shared" si="16"/>
      </c>
      <c r="N86" s="128" t="e">
        <f t="shared" si="10"/>
        <v>#VALUE!</v>
      </c>
    </row>
    <row r="87" spans="1:14" s="366" customFormat="1" ht="15">
      <c r="A87" s="107" t="s">
        <v>49</v>
      </c>
      <c r="B87" s="268">
        <v>60.352</v>
      </c>
      <c r="C87" s="326">
        <v>10</v>
      </c>
      <c r="D87" s="306">
        <f t="shared" si="12"/>
        <v>50.352</v>
      </c>
      <c r="E87" s="72">
        <v>50.352</v>
      </c>
      <c r="F87" s="73">
        <f t="shared" si="13"/>
        <v>100</v>
      </c>
      <c r="G87" s="73">
        <v>58.2</v>
      </c>
      <c r="H87" s="101">
        <f t="shared" si="17"/>
        <v>-7.848000000000006</v>
      </c>
      <c r="I87" s="167">
        <v>89.8</v>
      </c>
      <c r="J87" s="73">
        <v>72.4</v>
      </c>
      <c r="K87" s="112">
        <f t="shared" si="14"/>
        <v>17.39999999999999</v>
      </c>
      <c r="L87" s="72">
        <f t="shared" si="15"/>
        <v>17.834445503654276</v>
      </c>
      <c r="M87" s="73">
        <f t="shared" si="16"/>
        <v>12.439862542955327</v>
      </c>
      <c r="N87" s="128">
        <f t="shared" si="10"/>
        <v>5.3945829606989495</v>
      </c>
    </row>
    <row r="88" spans="1:14" s="366" customFormat="1" ht="15">
      <c r="A88" s="107" t="s">
        <v>50</v>
      </c>
      <c r="B88" s="268">
        <v>50.449</v>
      </c>
      <c r="C88" s="326"/>
      <c r="D88" s="306">
        <f t="shared" si="12"/>
        <v>50.449</v>
      </c>
      <c r="E88" s="72">
        <v>49.4</v>
      </c>
      <c r="F88" s="73">
        <f t="shared" si="13"/>
        <v>97.92067236218756</v>
      </c>
      <c r="G88" s="73">
        <v>32.8</v>
      </c>
      <c r="H88" s="101">
        <f t="shared" si="17"/>
        <v>16.6</v>
      </c>
      <c r="I88" s="167">
        <v>81.1</v>
      </c>
      <c r="J88" s="73">
        <v>37.8</v>
      </c>
      <c r="K88" s="112">
        <f t="shared" si="14"/>
        <v>43.3</v>
      </c>
      <c r="L88" s="72">
        <f t="shared" si="15"/>
        <v>16.417004048582996</v>
      </c>
      <c r="M88" s="73">
        <f t="shared" si="16"/>
        <v>11.524390243902438</v>
      </c>
      <c r="N88" s="128">
        <f t="shared" si="10"/>
        <v>4.892613804680558</v>
      </c>
    </row>
    <row r="89" spans="1:14" s="366" customFormat="1" ht="15">
      <c r="A89" s="107" t="s">
        <v>51</v>
      </c>
      <c r="B89" s="268">
        <v>84.17</v>
      </c>
      <c r="C89" s="326"/>
      <c r="D89" s="306">
        <f t="shared" si="12"/>
        <v>84.17</v>
      </c>
      <c r="E89" s="72">
        <v>84</v>
      </c>
      <c r="F89" s="73">
        <f t="shared" si="13"/>
        <v>99.79802780087917</v>
      </c>
      <c r="G89" s="73">
        <v>58.1</v>
      </c>
      <c r="H89" s="101">
        <f t="shared" si="17"/>
        <v>25.9</v>
      </c>
      <c r="I89" s="167">
        <v>109.5</v>
      </c>
      <c r="J89" s="73">
        <v>66.8</v>
      </c>
      <c r="K89" s="112">
        <f t="shared" si="14"/>
        <v>42.7</v>
      </c>
      <c r="L89" s="72">
        <f t="shared" si="15"/>
        <v>13.035714285714286</v>
      </c>
      <c r="M89" s="73">
        <f t="shared" si="16"/>
        <v>11.497418244406195</v>
      </c>
      <c r="N89" s="128">
        <f t="shared" si="10"/>
        <v>1.538296041308092</v>
      </c>
    </row>
    <row r="90" spans="1:14" s="366" customFormat="1" ht="15">
      <c r="A90" s="68" t="s">
        <v>52</v>
      </c>
      <c r="B90" s="268">
        <v>12.148</v>
      </c>
      <c r="C90" s="326"/>
      <c r="D90" s="306">
        <f t="shared" si="12"/>
        <v>12.148</v>
      </c>
      <c r="E90" s="72">
        <v>12.148</v>
      </c>
      <c r="F90" s="73">
        <f t="shared" si="13"/>
        <v>100</v>
      </c>
      <c r="G90" s="73">
        <v>10.583</v>
      </c>
      <c r="H90" s="101">
        <f t="shared" si="17"/>
        <v>1.5649999999999995</v>
      </c>
      <c r="I90" s="167">
        <v>22.28</v>
      </c>
      <c r="J90" s="73">
        <v>14.5</v>
      </c>
      <c r="K90" s="112">
        <f t="shared" si="14"/>
        <v>7.780000000000001</v>
      </c>
      <c r="L90" s="72">
        <f t="shared" si="15"/>
        <v>18.340467566677642</v>
      </c>
      <c r="M90" s="73">
        <f t="shared" si="16"/>
        <v>13.70121893602948</v>
      </c>
      <c r="N90" s="128">
        <f t="shared" si="10"/>
        <v>4.6392486306481615</v>
      </c>
    </row>
    <row r="91" spans="1:14" s="366" customFormat="1" ht="15">
      <c r="A91" s="107" t="s">
        <v>97</v>
      </c>
      <c r="B91" s="268">
        <v>13.686</v>
      </c>
      <c r="C91" s="326">
        <v>0.35</v>
      </c>
      <c r="D91" s="306">
        <f t="shared" si="12"/>
        <v>13.336</v>
      </c>
      <c r="E91" s="72">
        <v>8.9</v>
      </c>
      <c r="F91" s="73">
        <f t="shared" si="13"/>
        <v>66.73665266946611</v>
      </c>
      <c r="G91" s="73">
        <v>6.5</v>
      </c>
      <c r="H91" s="101">
        <f t="shared" si="17"/>
        <v>2.4000000000000004</v>
      </c>
      <c r="I91" s="167">
        <v>12.5</v>
      </c>
      <c r="J91" s="73">
        <v>6.1</v>
      </c>
      <c r="K91" s="112">
        <f t="shared" si="14"/>
        <v>6.4</v>
      </c>
      <c r="L91" s="72">
        <f t="shared" si="15"/>
        <v>14.044943820224718</v>
      </c>
      <c r="M91" s="73">
        <f t="shared" si="16"/>
        <v>9.384615384615385</v>
      </c>
      <c r="N91" s="128">
        <f t="shared" si="10"/>
        <v>4.660328435609333</v>
      </c>
    </row>
    <row r="92" spans="1:14" s="366" customFormat="1" ht="15" hidden="1">
      <c r="A92" s="107" t="s">
        <v>87</v>
      </c>
      <c r="B92" s="268"/>
      <c r="C92" s="326"/>
      <c r="D92" s="306">
        <f t="shared" si="12"/>
        <v>0</v>
      </c>
      <c r="E92" s="72"/>
      <c r="F92" s="73" t="e">
        <f t="shared" si="13"/>
        <v>#DIV/0!</v>
      </c>
      <c r="G92" s="73"/>
      <c r="H92" s="101">
        <f t="shared" si="17"/>
        <v>0</v>
      </c>
      <c r="I92" s="167"/>
      <c r="J92" s="73"/>
      <c r="K92" s="112">
        <f t="shared" si="14"/>
        <v>0</v>
      </c>
      <c r="L92" s="72">
        <f t="shared" si="15"/>
      </c>
      <c r="M92" s="73">
        <f t="shared" si="16"/>
      </c>
      <c r="N92" s="128" t="e">
        <f t="shared" si="10"/>
        <v>#VALUE!</v>
      </c>
    </row>
    <row r="93" spans="1:14" s="44" customFormat="1" ht="15.75">
      <c r="A93" s="106" t="s">
        <v>53</v>
      </c>
      <c r="B93" s="297">
        <v>2.587</v>
      </c>
      <c r="C93" s="240">
        <v>0.04</v>
      </c>
      <c r="D93" s="329">
        <f>SUM(D94:D103)-D99</f>
        <v>2.547</v>
      </c>
      <c r="E93" s="42">
        <f>SUM(E94:E103)-E99</f>
        <v>1.2</v>
      </c>
      <c r="F93" s="39">
        <f t="shared" si="13"/>
        <v>47.11425206124852</v>
      </c>
      <c r="G93" s="39">
        <v>0</v>
      </c>
      <c r="H93" s="100">
        <f t="shared" si="17"/>
        <v>1.2</v>
      </c>
      <c r="I93" s="170">
        <f>SUM(I94:I103)-I99</f>
        <v>0.25</v>
      </c>
      <c r="J93" s="39">
        <v>0</v>
      </c>
      <c r="K93" s="111">
        <f t="shared" si="14"/>
        <v>0.25</v>
      </c>
      <c r="L93" s="42">
        <f>IF(E93&gt;0,I93/E93*10,"")</f>
        <v>2.0833333333333335</v>
      </c>
      <c r="M93" s="39"/>
      <c r="N93" s="130">
        <f t="shared" si="10"/>
        <v>2.0833333333333335</v>
      </c>
    </row>
    <row r="94" spans="1:14" s="366" customFormat="1" ht="15" hidden="1">
      <c r="A94" s="107" t="s">
        <v>88</v>
      </c>
      <c r="B94" s="268"/>
      <c r="C94" s="326"/>
      <c r="D94" s="306">
        <f t="shared" si="12"/>
        <v>0</v>
      </c>
      <c r="E94" s="72"/>
      <c r="F94" s="73" t="e">
        <f t="shared" si="13"/>
        <v>#DIV/0!</v>
      </c>
      <c r="G94" s="73"/>
      <c r="H94" s="101">
        <f t="shared" si="17"/>
        <v>0</v>
      </c>
      <c r="I94" s="167"/>
      <c r="J94" s="73"/>
      <c r="K94" s="112">
        <f t="shared" si="14"/>
        <v>0</v>
      </c>
      <c r="L94" s="72">
        <f t="shared" si="15"/>
      </c>
      <c r="M94" s="73"/>
      <c r="N94" s="128" t="e">
        <f t="shared" si="10"/>
        <v>#VALUE!</v>
      </c>
    </row>
    <row r="95" spans="1:14" s="366" customFormat="1" ht="15">
      <c r="A95" s="292" t="s">
        <v>54</v>
      </c>
      <c r="B95" s="270">
        <v>1.6</v>
      </c>
      <c r="C95" s="327">
        <v>0.04</v>
      </c>
      <c r="D95" s="307">
        <f t="shared" si="12"/>
        <v>1.56</v>
      </c>
      <c r="E95" s="77">
        <v>1.2</v>
      </c>
      <c r="F95" s="79">
        <f t="shared" si="13"/>
        <v>76.92307692307692</v>
      </c>
      <c r="G95" s="79"/>
      <c r="H95" s="103">
        <f t="shared" si="17"/>
        <v>1.2</v>
      </c>
      <c r="I95" s="186">
        <v>0.25</v>
      </c>
      <c r="J95" s="79"/>
      <c r="K95" s="266">
        <f t="shared" si="14"/>
        <v>0.25</v>
      </c>
      <c r="L95" s="77">
        <f t="shared" si="15"/>
        <v>2.0833333333333335</v>
      </c>
      <c r="M95" s="79"/>
      <c r="N95" s="129">
        <f t="shared" si="10"/>
        <v>2.0833333333333335</v>
      </c>
    </row>
    <row r="96" spans="1:14" s="366" customFormat="1" ht="15" hidden="1">
      <c r="A96" s="294" t="s">
        <v>55</v>
      </c>
      <c r="B96" s="288"/>
      <c r="C96" s="248"/>
      <c r="D96" s="312">
        <f t="shared" si="12"/>
        <v>0</v>
      </c>
      <c r="E96" s="91"/>
      <c r="F96" s="91" t="e">
        <f t="shared" si="13"/>
        <v>#DIV/0!</v>
      </c>
      <c r="G96" s="91"/>
      <c r="H96" s="295">
        <f t="shared" si="17"/>
        <v>0</v>
      </c>
      <c r="I96" s="91"/>
      <c r="J96" s="91"/>
      <c r="K96" s="91">
        <f t="shared" si="14"/>
        <v>0</v>
      </c>
      <c r="L96" s="90">
        <f t="shared" si="15"/>
      </c>
      <c r="M96" s="91">
        <f t="shared" si="16"/>
      </c>
      <c r="N96" s="289" t="e">
        <f t="shared" si="10"/>
        <v>#VALUE!</v>
      </c>
    </row>
    <row r="97" spans="1:14" s="366" customFormat="1" ht="15" hidden="1">
      <c r="A97" s="107" t="s">
        <v>56</v>
      </c>
      <c r="B97" s="66">
        <v>0.987</v>
      </c>
      <c r="C97" s="23"/>
      <c r="D97" s="302">
        <f t="shared" si="12"/>
        <v>0.987</v>
      </c>
      <c r="E97" s="73"/>
      <c r="F97" s="73">
        <f t="shared" si="13"/>
        <v>0</v>
      </c>
      <c r="G97" s="73"/>
      <c r="H97" s="291">
        <f t="shared" si="17"/>
        <v>0</v>
      </c>
      <c r="I97" s="73"/>
      <c r="J97" s="73"/>
      <c r="K97" s="73">
        <f t="shared" si="14"/>
        <v>0</v>
      </c>
      <c r="L97" s="72">
        <f t="shared" si="15"/>
      </c>
      <c r="M97" s="73">
        <f t="shared" si="16"/>
      </c>
      <c r="N97" s="128" t="e">
        <f t="shared" si="10"/>
        <v>#VALUE!</v>
      </c>
    </row>
    <row r="98" spans="1:14" s="366" customFormat="1" ht="15" hidden="1">
      <c r="A98" s="107" t="s">
        <v>57</v>
      </c>
      <c r="B98" s="66"/>
      <c r="C98" s="23"/>
      <c r="D98" s="302">
        <f t="shared" si="12"/>
        <v>0</v>
      </c>
      <c r="E98" s="73"/>
      <c r="F98" s="73" t="e">
        <f t="shared" si="13"/>
        <v>#DIV/0!</v>
      </c>
      <c r="G98" s="73"/>
      <c r="H98" s="291">
        <f t="shared" si="17"/>
        <v>0</v>
      </c>
      <c r="I98" s="73"/>
      <c r="J98" s="73"/>
      <c r="K98" s="73">
        <f t="shared" si="14"/>
        <v>0</v>
      </c>
      <c r="L98" s="72">
        <f t="shared" si="15"/>
      </c>
      <c r="M98" s="73">
        <f t="shared" si="16"/>
      </c>
      <c r="N98" s="128" t="e">
        <f t="shared" si="10"/>
        <v>#VALUE!</v>
      </c>
    </row>
    <row r="99" spans="1:14" s="366" customFormat="1" ht="15" hidden="1">
      <c r="A99" s="107" t="s">
        <v>89</v>
      </c>
      <c r="B99" s="66"/>
      <c r="C99" s="23"/>
      <c r="D99" s="302">
        <f t="shared" si="12"/>
        <v>0</v>
      </c>
      <c r="E99" s="73"/>
      <c r="F99" s="73" t="e">
        <f t="shared" si="13"/>
        <v>#DIV/0!</v>
      </c>
      <c r="G99" s="73"/>
      <c r="H99" s="291">
        <f t="shared" si="17"/>
        <v>0</v>
      </c>
      <c r="I99" s="73"/>
      <c r="J99" s="73"/>
      <c r="K99" s="73">
        <f t="shared" si="14"/>
        <v>0</v>
      </c>
      <c r="L99" s="72">
        <f t="shared" si="15"/>
      </c>
      <c r="M99" s="73">
        <f t="shared" si="16"/>
      </c>
      <c r="N99" s="128" t="e">
        <f t="shared" si="10"/>
        <v>#VALUE!</v>
      </c>
    </row>
    <row r="100" spans="1:14" s="366" customFormat="1" ht="15" hidden="1">
      <c r="A100" s="107" t="s">
        <v>58</v>
      </c>
      <c r="B100" s="66"/>
      <c r="C100" s="23"/>
      <c r="D100" s="302">
        <f t="shared" si="12"/>
        <v>0</v>
      </c>
      <c r="E100" s="73"/>
      <c r="F100" s="73" t="e">
        <f t="shared" si="13"/>
        <v>#DIV/0!</v>
      </c>
      <c r="G100" s="73"/>
      <c r="H100" s="291">
        <f t="shared" si="17"/>
        <v>0</v>
      </c>
      <c r="I100" s="73"/>
      <c r="J100" s="73"/>
      <c r="K100" s="73">
        <f t="shared" si="14"/>
        <v>0</v>
      </c>
      <c r="L100" s="72">
        <f t="shared" si="15"/>
      </c>
      <c r="M100" s="73">
        <f t="shared" si="16"/>
      </c>
      <c r="N100" s="128" t="e">
        <f t="shared" si="10"/>
        <v>#VALUE!</v>
      </c>
    </row>
    <row r="101" spans="1:14" s="366" customFormat="1" ht="15" hidden="1">
      <c r="A101" s="107" t="s">
        <v>59</v>
      </c>
      <c r="B101" s="66"/>
      <c r="C101" s="23"/>
      <c r="D101" s="302">
        <f t="shared" si="12"/>
        <v>0</v>
      </c>
      <c r="E101" s="73"/>
      <c r="F101" s="73" t="e">
        <f t="shared" si="13"/>
        <v>#DIV/0!</v>
      </c>
      <c r="G101" s="73"/>
      <c r="H101" s="291">
        <f t="shared" si="17"/>
        <v>0</v>
      </c>
      <c r="I101" s="73"/>
      <c r="J101" s="73"/>
      <c r="K101" s="73">
        <f t="shared" si="14"/>
        <v>0</v>
      </c>
      <c r="L101" s="72">
        <f t="shared" si="15"/>
      </c>
      <c r="M101" s="73">
        <f t="shared" si="16"/>
      </c>
      <c r="N101" s="128" t="e">
        <f t="shared" si="10"/>
        <v>#VALUE!</v>
      </c>
    </row>
    <row r="102" spans="1:14" s="366" customFormat="1" ht="15" hidden="1">
      <c r="A102" s="107" t="s">
        <v>90</v>
      </c>
      <c r="B102" s="66"/>
      <c r="C102" s="92"/>
      <c r="D102" s="303">
        <f t="shared" si="12"/>
        <v>0</v>
      </c>
      <c r="E102" s="73"/>
      <c r="F102" s="79" t="e">
        <f t="shared" si="13"/>
        <v>#DIV/0!</v>
      </c>
      <c r="G102" s="73"/>
      <c r="H102" s="291">
        <f t="shared" si="17"/>
        <v>0</v>
      </c>
      <c r="I102" s="73"/>
      <c r="J102" s="73"/>
      <c r="K102" s="73">
        <f t="shared" si="14"/>
        <v>0</v>
      </c>
      <c r="L102" s="77">
        <f t="shared" si="15"/>
      </c>
      <c r="M102" s="79">
        <f t="shared" si="16"/>
      </c>
      <c r="N102" s="128" t="e">
        <f>L102-M102</f>
        <v>#VALUE!</v>
      </c>
    </row>
    <row r="103" spans="1:14" s="366" customFormat="1" ht="15" hidden="1">
      <c r="A103" s="292" t="s">
        <v>91</v>
      </c>
      <c r="B103" s="66"/>
      <c r="C103" s="309"/>
      <c r="D103" s="309"/>
      <c r="E103" s="79"/>
      <c r="F103" s="78" t="e">
        <f>E103/B103*100</f>
        <v>#DIV/0!</v>
      </c>
      <c r="G103" s="79"/>
      <c r="H103" s="293">
        <f t="shared" si="17"/>
        <v>0</v>
      </c>
      <c r="I103" s="79"/>
      <c r="J103" s="79"/>
      <c r="K103" s="79">
        <f t="shared" si="14"/>
        <v>0</v>
      </c>
      <c r="L103" s="79" t="e">
        <f>I103/E103*10</f>
        <v>#DIV/0!</v>
      </c>
      <c r="M103" s="79" t="e">
        <f>J103/G103*10</f>
        <v>#DIV/0!</v>
      </c>
      <c r="N103" s="129" t="e">
        <f>L103-M103</f>
        <v>#DIV/0!</v>
      </c>
    </row>
    <row r="104" ht="15" hidden="1"/>
    <row r="105" spans="1:8" s="84" customFormat="1" ht="15" hidden="1">
      <c r="A105" s="85"/>
      <c r="B105" s="85"/>
      <c r="C105" s="82"/>
      <c r="D105" s="82"/>
      <c r="F105" s="47"/>
      <c r="H105" s="366"/>
    </row>
    <row r="106" spans="1:8" s="84" customFormat="1" ht="15" hidden="1">
      <c r="A106" s="85"/>
      <c r="B106" s="85"/>
      <c r="C106" s="82"/>
      <c r="D106" s="82"/>
      <c r="F106" s="47"/>
      <c r="H106" s="366"/>
    </row>
    <row r="107" spans="1:8" s="84" customFormat="1" ht="15" hidden="1">
      <c r="A107" s="85"/>
      <c r="B107" s="85"/>
      <c r="C107" s="82"/>
      <c r="D107" s="82"/>
      <c r="F107" s="47"/>
      <c r="H107" s="366"/>
    </row>
    <row r="108" spans="1:8" s="84" customFormat="1" ht="15" hidden="1">
      <c r="A108" s="85"/>
      <c r="B108" s="85"/>
      <c r="C108" s="82"/>
      <c r="D108" s="82"/>
      <c r="F108" s="47"/>
      <c r="H108" s="366"/>
    </row>
    <row r="109" spans="1:8" s="84" customFormat="1" ht="15">
      <c r="A109" s="85"/>
      <c r="B109" s="85"/>
      <c r="C109" s="82"/>
      <c r="D109" s="82"/>
      <c r="F109" s="47"/>
      <c r="H109" s="366"/>
    </row>
    <row r="110" spans="1:8" s="84" customFormat="1" ht="15">
      <c r="A110" s="85"/>
      <c r="B110" s="85"/>
      <c r="C110" s="82"/>
      <c r="D110" s="82"/>
      <c r="F110" s="47"/>
      <c r="H110" s="366"/>
    </row>
    <row r="111" spans="1:8" s="84" customFormat="1" ht="15">
      <c r="A111" s="85"/>
      <c r="B111" s="85"/>
      <c r="C111" s="82"/>
      <c r="D111" s="82"/>
      <c r="F111" s="47"/>
      <c r="H111" s="366"/>
    </row>
    <row r="112" spans="1:8" s="84" customFormat="1" ht="15">
      <c r="A112" s="85"/>
      <c r="B112" s="85"/>
      <c r="C112" s="82"/>
      <c r="D112" s="82"/>
      <c r="F112" s="47"/>
      <c r="H112" s="366"/>
    </row>
    <row r="113" spans="1:8" s="84" customFormat="1" ht="15">
      <c r="A113" s="85"/>
      <c r="B113" s="85"/>
      <c r="C113" s="82"/>
      <c r="D113" s="82"/>
      <c r="F113" s="47"/>
      <c r="H113" s="366"/>
    </row>
    <row r="114" spans="1:8" s="84" customFormat="1" ht="15">
      <c r="A114" s="85"/>
      <c r="B114" s="85"/>
      <c r="C114" s="82"/>
      <c r="D114" s="82"/>
      <c r="H114" s="366"/>
    </row>
    <row r="115" spans="1:8" s="84" customFormat="1" ht="15">
      <c r="A115" s="85"/>
      <c r="B115" s="85"/>
      <c r="C115" s="85"/>
      <c r="D115" s="85"/>
      <c r="H115" s="366"/>
    </row>
    <row r="116" spans="1:8" s="84" customFormat="1" ht="15">
      <c r="A116" s="85"/>
      <c r="B116" s="85"/>
      <c r="C116" s="85"/>
      <c r="D116" s="85"/>
      <c r="H116" s="366"/>
    </row>
    <row r="117" spans="1:8" s="84" customFormat="1" ht="15">
      <c r="A117" s="85"/>
      <c r="B117" s="85"/>
      <c r="C117" s="85"/>
      <c r="D117" s="85"/>
      <c r="H117" s="366"/>
    </row>
    <row r="118" spans="1:8" s="84" customFormat="1" ht="15">
      <c r="A118" s="85"/>
      <c r="B118" s="85"/>
      <c r="C118" s="85"/>
      <c r="D118" s="85"/>
      <c r="H118" s="366"/>
    </row>
    <row r="119" spans="1:8" s="84" customFormat="1" ht="15">
      <c r="A119" s="85"/>
      <c r="B119" s="85"/>
      <c r="C119" s="85"/>
      <c r="D119" s="85"/>
      <c r="H119" s="366"/>
    </row>
    <row r="120" spans="1:8" s="84" customFormat="1" ht="15">
      <c r="A120" s="85"/>
      <c r="B120" s="85"/>
      <c r="C120" s="85"/>
      <c r="D120" s="85"/>
      <c r="H120" s="366"/>
    </row>
    <row r="121" spans="1:8" s="84" customFormat="1" ht="15">
      <c r="A121" s="85"/>
      <c r="B121" s="85"/>
      <c r="C121" s="85"/>
      <c r="D121" s="85"/>
      <c r="H121" s="366"/>
    </row>
    <row r="122" spans="1:8" s="84" customFormat="1" ht="15">
      <c r="A122" s="85"/>
      <c r="B122" s="85"/>
      <c r="C122" s="85"/>
      <c r="D122" s="85"/>
      <c r="H122" s="366"/>
    </row>
    <row r="123" spans="1:8" s="84" customFormat="1" ht="15">
      <c r="A123" s="85"/>
      <c r="B123" s="85"/>
      <c r="C123" s="85"/>
      <c r="D123" s="85"/>
      <c r="H123" s="366"/>
    </row>
    <row r="124" spans="1:8" s="84" customFormat="1" ht="15">
      <c r="A124" s="85"/>
      <c r="B124" s="85"/>
      <c r="C124" s="85"/>
      <c r="D124" s="85"/>
      <c r="H124" s="366"/>
    </row>
    <row r="125" spans="1:8" s="84" customFormat="1" ht="15">
      <c r="A125" s="85"/>
      <c r="B125" s="85"/>
      <c r="C125" s="85"/>
      <c r="D125" s="85"/>
      <c r="H125" s="366"/>
    </row>
    <row r="126" spans="1:8" s="56" customFormat="1" ht="15">
      <c r="A126" s="87"/>
      <c r="B126" s="87"/>
      <c r="C126" s="87"/>
      <c r="D126" s="87"/>
      <c r="H126" s="123"/>
    </row>
    <row r="127" spans="1:8" s="56" customFormat="1" ht="15">
      <c r="A127" s="87"/>
      <c r="B127" s="87"/>
      <c r="C127" s="87"/>
      <c r="D127" s="87"/>
      <c r="H127" s="123"/>
    </row>
    <row r="128" spans="1:8" s="56" customFormat="1" ht="15">
      <c r="A128" s="87"/>
      <c r="B128" s="87"/>
      <c r="C128" s="87"/>
      <c r="D128" s="87"/>
      <c r="H128" s="123"/>
    </row>
    <row r="129" spans="1:8" s="56" customFormat="1" ht="15">
      <c r="A129" s="87"/>
      <c r="B129" s="87"/>
      <c r="C129" s="87"/>
      <c r="D129" s="87"/>
      <c r="H129" s="123"/>
    </row>
    <row r="130" spans="1:8" s="56" customFormat="1" ht="15">
      <c r="A130" s="87"/>
      <c r="B130" s="87"/>
      <c r="C130" s="87"/>
      <c r="D130" s="87"/>
      <c r="H130" s="123"/>
    </row>
    <row r="131" spans="1:8" s="56" customFormat="1" ht="15">
      <c r="A131" s="87"/>
      <c r="B131" s="87"/>
      <c r="C131" s="87"/>
      <c r="D131" s="87"/>
      <c r="H131" s="123"/>
    </row>
    <row r="132" spans="1:8" s="56" customFormat="1" ht="15">
      <c r="A132" s="87"/>
      <c r="B132" s="87"/>
      <c r="C132" s="87"/>
      <c r="D132" s="87"/>
      <c r="H132" s="123"/>
    </row>
    <row r="133" spans="1:8" s="56" customFormat="1" ht="15">
      <c r="A133" s="87"/>
      <c r="B133" s="87"/>
      <c r="C133" s="87"/>
      <c r="D133" s="87"/>
      <c r="H133" s="123"/>
    </row>
    <row r="134" spans="1:8" s="56" customFormat="1" ht="15">
      <c r="A134" s="87"/>
      <c r="B134" s="87"/>
      <c r="C134" s="87"/>
      <c r="D134" s="87"/>
      <c r="H134" s="123"/>
    </row>
    <row r="135" spans="1:8" s="56" customFormat="1" ht="15">
      <c r="A135" s="87"/>
      <c r="B135" s="87"/>
      <c r="C135" s="87"/>
      <c r="D135" s="87"/>
      <c r="H135" s="123"/>
    </row>
    <row r="136" spans="1:8" s="56" customFormat="1" ht="15">
      <c r="A136" s="87"/>
      <c r="B136" s="87"/>
      <c r="C136" s="87"/>
      <c r="D136" s="87"/>
      <c r="H136" s="123"/>
    </row>
    <row r="137" spans="1:8" s="56" customFormat="1" ht="15">
      <c r="A137" s="87"/>
      <c r="B137" s="87"/>
      <c r="C137" s="87"/>
      <c r="D137" s="87"/>
      <c r="H137" s="123"/>
    </row>
    <row r="138" spans="1:8" s="56" customFormat="1" ht="15">
      <c r="A138" s="87"/>
      <c r="B138" s="87"/>
      <c r="C138" s="87"/>
      <c r="D138" s="87"/>
      <c r="H138" s="123"/>
    </row>
    <row r="139" spans="1:8" s="56" customFormat="1" ht="15">
      <c r="A139" s="87"/>
      <c r="B139" s="87"/>
      <c r="C139" s="87"/>
      <c r="D139" s="87"/>
      <c r="H139" s="123"/>
    </row>
    <row r="140" spans="1:8" s="56" customFormat="1" ht="15">
      <c r="A140" s="87"/>
      <c r="B140" s="87"/>
      <c r="C140" s="87"/>
      <c r="D140" s="87"/>
      <c r="H140" s="123"/>
    </row>
    <row r="141" spans="1:8" s="56" customFormat="1" ht="15">
      <c r="A141" s="87"/>
      <c r="B141" s="87"/>
      <c r="C141" s="87"/>
      <c r="D141" s="87"/>
      <c r="H141" s="123"/>
    </row>
    <row r="142" spans="1:8" s="56" customFormat="1" ht="15">
      <c r="A142" s="87"/>
      <c r="B142" s="87"/>
      <c r="C142" s="87"/>
      <c r="D142" s="87"/>
      <c r="H142" s="123"/>
    </row>
    <row r="143" spans="1:8" s="56" customFormat="1" ht="15">
      <c r="A143" s="87"/>
      <c r="B143" s="87"/>
      <c r="C143" s="87"/>
      <c r="D143" s="87"/>
      <c r="H143" s="123"/>
    </row>
    <row r="144" spans="1:8" s="56" customFormat="1" ht="15">
      <c r="A144" s="87"/>
      <c r="B144" s="87"/>
      <c r="C144" s="87"/>
      <c r="D144" s="87"/>
      <c r="H144" s="123"/>
    </row>
    <row r="145" spans="1:8" s="56" customFormat="1" ht="15">
      <c r="A145" s="87"/>
      <c r="B145" s="87"/>
      <c r="C145" s="87"/>
      <c r="D145" s="87"/>
      <c r="H145" s="123"/>
    </row>
    <row r="146" spans="1:8" s="56" customFormat="1" ht="15">
      <c r="A146" s="87"/>
      <c r="B146" s="87"/>
      <c r="C146" s="87"/>
      <c r="D146" s="87"/>
      <c r="H146" s="123"/>
    </row>
    <row r="147" spans="1:8" s="56" customFormat="1" ht="15">
      <c r="A147" s="87"/>
      <c r="B147" s="87"/>
      <c r="C147" s="87"/>
      <c r="D147" s="87"/>
      <c r="H147" s="123"/>
    </row>
    <row r="148" spans="1:8" s="56" customFormat="1" ht="15">
      <c r="A148" s="87"/>
      <c r="B148" s="87"/>
      <c r="C148" s="87"/>
      <c r="D148" s="87"/>
      <c r="H148" s="123"/>
    </row>
    <row r="149" spans="1:8" s="56" customFormat="1" ht="15">
      <c r="A149" s="87"/>
      <c r="B149" s="87"/>
      <c r="C149" s="87"/>
      <c r="D149" s="87"/>
      <c r="H149" s="123"/>
    </row>
    <row r="150" spans="1:8" s="56" customFormat="1" ht="15">
      <c r="A150" s="87"/>
      <c r="B150" s="87"/>
      <c r="C150" s="87"/>
      <c r="D150" s="87"/>
      <c r="H150" s="123"/>
    </row>
    <row r="151" spans="1:8" s="56" customFormat="1" ht="15">
      <c r="A151" s="87"/>
      <c r="B151" s="87"/>
      <c r="C151" s="87"/>
      <c r="D151" s="87"/>
      <c r="H151" s="123"/>
    </row>
    <row r="152" spans="1:8" s="56" customFormat="1" ht="15">
      <c r="A152" s="87"/>
      <c r="B152" s="87"/>
      <c r="C152" s="87"/>
      <c r="D152" s="87"/>
      <c r="H152" s="123"/>
    </row>
    <row r="153" spans="1:8" s="56" customFormat="1" ht="15">
      <c r="A153" s="87"/>
      <c r="B153" s="87"/>
      <c r="C153" s="87"/>
      <c r="D153" s="87"/>
      <c r="H153" s="123"/>
    </row>
    <row r="154" spans="1:8" s="56" customFormat="1" ht="15">
      <c r="A154" s="87"/>
      <c r="B154" s="87"/>
      <c r="C154" s="87"/>
      <c r="D154" s="87"/>
      <c r="H154" s="123"/>
    </row>
    <row r="155" spans="1:8" s="56" customFormat="1" ht="15">
      <c r="A155" s="87"/>
      <c r="B155" s="87"/>
      <c r="C155" s="87"/>
      <c r="D155" s="87"/>
      <c r="H155" s="123"/>
    </row>
    <row r="156" spans="1:8" s="56" customFormat="1" ht="15">
      <c r="A156" s="87"/>
      <c r="B156" s="87"/>
      <c r="C156" s="87"/>
      <c r="D156" s="87"/>
      <c r="H156" s="123"/>
    </row>
    <row r="157" spans="1:8" s="56" customFormat="1" ht="15">
      <c r="A157" s="87"/>
      <c r="B157" s="87"/>
      <c r="C157" s="87"/>
      <c r="D157" s="87"/>
      <c r="H157" s="123"/>
    </row>
    <row r="158" spans="1:8" s="56" customFormat="1" ht="15">
      <c r="A158" s="87"/>
      <c r="B158" s="87"/>
      <c r="C158" s="87"/>
      <c r="D158" s="87"/>
      <c r="H158" s="123"/>
    </row>
    <row r="159" spans="1:8" s="56" customFormat="1" ht="15">
      <c r="A159" s="87"/>
      <c r="B159" s="87"/>
      <c r="C159" s="87"/>
      <c r="D159" s="87"/>
      <c r="H159" s="123"/>
    </row>
    <row r="160" spans="1:8" s="56" customFormat="1" ht="15">
      <c r="A160" s="87"/>
      <c r="B160" s="87"/>
      <c r="C160" s="87"/>
      <c r="D160" s="87"/>
      <c r="H160" s="123"/>
    </row>
    <row r="161" spans="1:8" s="56" customFormat="1" ht="15">
      <c r="A161" s="87"/>
      <c r="B161" s="87"/>
      <c r="C161" s="87"/>
      <c r="D161" s="87"/>
      <c r="H161" s="123"/>
    </row>
    <row r="162" spans="1:8" s="56" customFormat="1" ht="0.75" customHeight="1">
      <c r="A162" s="87"/>
      <c r="B162" s="87"/>
      <c r="C162" s="87"/>
      <c r="D162" s="87"/>
      <c r="H162" s="123"/>
    </row>
    <row r="163" spans="1:8" s="56" customFormat="1" ht="15">
      <c r="A163" s="87"/>
      <c r="B163" s="87"/>
      <c r="C163" s="87"/>
      <c r="D163" s="87"/>
      <c r="H163" s="123"/>
    </row>
    <row r="164" spans="1:8" s="56" customFormat="1" ht="15">
      <c r="A164" s="87"/>
      <c r="B164" s="87"/>
      <c r="C164" s="87"/>
      <c r="D164" s="87"/>
      <c r="H164" s="123"/>
    </row>
    <row r="165" spans="1:8" s="56" customFormat="1" ht="15">
      <c r="A165" s="87"/>
      <c r="B165" s="87"/>
      <c r="C165" s="87"/>
      <c r="D165" s="87"/>
      <c r="H165" s="123"/>
    </row>
    <row r="166" spans="1:8" s="56" customFormat="1" ht="15">
      <c r="A166" s="87"/>
      <c r="B166" s="87"/>
      <c r="C166" s="87"/>
      <c r="D166" s="87"/>
      <c r="H166" s="123"/>
    </row>
    <row r="167" spans="1:8" s="56" customFormat="1" ht="15">
      <c r="A167" s="87"/>
      <c r="B167" s="87"/>
      <c r="C167" s="87"/>
      <c r="D167" s="87"/>
      <c r="H167" s="123"/>
    </row>
    <row r="168" spans="1:8" s="56" customFormat="1" ht="15">
      <c r="A168" s="87"/>
      <c r="B168" s="87"/>
      <c r="C168" s="87"/>
      <c r="D168" s="87"/>
      <c r="H168" s="123"/>
    </row>
    <row r="169" spans="1:8" s="56" customFormat="1" ht="15">
      <c r="A169" s="87"/>
      <c r="B169" s="87"/>
      <c r="C169" s="87"/>
      <c r="D169" s="87"/>
      <c r="H169" s="123"/>
    </row>
    <row r="170" spans="1:8" s="56" customFormat="1" ht="15">
      <c r="A170" s="87"/>
      <c r="B170" s="87"/>
      <c r="C170" s="87"/>
      <c r="D170" s="87"/>
      <c r="H170" s="123"/>
    </row>
    <row r="171" spans="1:8" s="56" customFormat="1" ht="15">
      <c r="A171" s="87"/>
      <c r="B171" s="87"/>
      <c r="C171" s="87"/>
      <c r="D171" s="87"/>
      <c r="H171" s="123"/>
    </row>
    <row r="172" spans="1:8" s="56" customFormat="1" ht="15">
      <c r="A172" s="87"/>
      <c r="B172" s="87"/>
      <c r="C172" s="87"/>
      <c r="D172" s="87"/>
      <c r="H172" s="123"/>
    </row>
    <row r="173" spans="1:8" s="56" customFormat="1" ht="15">
      <c r="A173" s="87"/>
      <c r="B173" s="87"/>
      <c r="C173" s="87"/>
      <c r="D173" s="87"/>
      <c r="H173" s="123"/>
    </row>
    <row r="174" spans="1:8" s="56" customFormat="1" ht="15">
      <c r="A174" s="87"/>
      <c r="B174" s="87"/>
      <c r="C174" s="87"/>
      <c r="D174" s="87"/>
      <c r="H174" s="123"/>
    </row>
    <row r="175" spans="1:8" s="56" customFormat="1" ht="15">
      <c r="A175" s="87"/>
      <c r="B175" s="87"/>
      <c r="C175" s="87"/>
      <c r="D175" s="87"/>
      <c r="H175" s="123"/>
    </row>
    <row r="176" spans="1:8" s="56" customFormat="1" ht="15">
      <c r="A176" s="87"/>
      <c r="B176" s="87"/>
      <c r="C176" s="87"/>
      <c r="D176" s="87"/>
      <c r="H176" s="123"/>
    </row>
    <row r="177" spans="1:8" s="56" customFormat="1" ht="15">
      <c r="A177" s="87"/>
      <c r="B177" s="87"/>
      <c r="C177" s="87"/>
      <c r="D177" s="87"/>
      <c r="H177" s="123"/>
    </row>
    <row r="178" spans="1:8" s="56" customFormat="1" ht="15">
      <c r="A178" s="87"/>
      <c r="B178" s="87"/>
      <c r="C178" s="87"/>
      <c r="D178" s="87"/>
      <c r="H178" s="123"/>
    </row>
    <row r="179" spans="1:8" s="56" customFormat="1" ht="15">
      <c r="A179" s="87"/>
      <c r="B179" s="87"/>
      <c r="C179" s="87"/>
      <c r="D179" s="87"/>
      <c r="H179" s="123"/>
    </row>
    <row r="180" spans="1:8" s="56" customFormat="1" ht="15">
      <c r="A180" s="87"/>
      <c r="B180" s="87"/>
      <c r="C180" s="87"/>
      <c r="D180" s="87"/>
      <c r="H180" s="123"/>
    </row>
    <row r="181" spans="1:8" s="56" customFormat="1" ht="15">
      <c r="A181" s="87"/>
      <c r="B181" s="87"/>
      <c r="C181" s="87"/>
      <c r="D181" s="87"/>
      <c r="H181" s="123"/>
    </row>
    <row r="182" spans="1:8" s="56" customFormat="1" ht="15">
      <c r="A182" s="87"/>
      <c r="B182" s="87"/>
      <c r="C182" s="87"/>
      <c r="D182" s="87"/>
      <c r="H182" s="123"/>
    </row>
    <row r="183" spans="1:8" s="56" customFormat="1" ht="15">
      <c r="A183" s="87"/>
      <c r="B183" s="87"/>
      <c r="C183" s="87"/>
      <c r="D183" s="87"/>
      <c r="H183" s="123"/>
    </row>
    <row r="184" spans="1:8" s="56" customFormat="1" ht="15">
      <c r="A184" s="87"/>
      <c r="B184" s="87"/>
      <c r="C184" s="87"/>
      <c r="D184" s="87"/>
      <c r="H184" s="123"/>
    </row>
    <row r="185" spans="1:8" s="56" customFormat="1" ht="15">
      <c r="A185" s="87"/>
      <c r="B185" s="87"/>
      <c r="C185" s="87"/>
      <c r="D185" s="87"/>
      <c r="H185" s="123"/>
    </row>
    <row r="186" spans="1:8" s="56" customFormat="1" ht="15">
      <c r="A186" s="87"/>
      <c r="B186" s="87"/>
      <c r="C186" s="87"/>
      <c r="D186" s="87"/>
      <c r="H186" s="123"/>
    </row>
    <row r="187" spans="1:8" s="56" customFormat="1" ht="15">
      <c r="A187" s="87"/>
      <c r="B187" s="87"/>
      <c r="C187" s="87"/>
      <c r="D187" s="87"/>
      <c r="H187" s="123"/>
    </row>
    <row r="188" spans="1:8" s="56" customFormat="1" ht="15">
      <c r="A188" s="87"/>
      <c r="B188" s="87"/>
      <c r="C188" s="87"/>
      <c r="D188" s="87"/>
      <c r="H188" s="123"/>
    </row>
    <row r="189" spans="1:8" s="56" customFormat="1" ht="15">
      <c r="A189" s="87"/>
      <c r="B189" s="87"/>
      <c r="C189" s="87"/>
      <c r="D189" s="87"/>
      <c r="H189" s="123"/>
    </row>
    <row r="190" spans="1:8" s="56" customFormat="1" ht="15">
      <c r="A190" s="87"/>
      <c r="B190" s="87"/>
      <c r="C190" s="87"/>
      <c r="D190" s="87"/>
      <c r="H190" s="123"/>
    </row>
    <row r="191" spans="1:8" s="56" customFormat="1" ht="15">
      <c r="A191" s="87"/>
      <c r="B191" s="87"/>
      <c r="C191" s="87"/>
      <c r="D191" s="87"/>
      <c r="H191" s="123"/>
    </row>
    <row r="192" spans="1:8" s="56" customFormat="1" ht="15">
      <c r="A192" s="87"/>
      <c r="B192" s="87"/>
      <c r="C192" s="87"/>
      <c r="D192" s="87"/>
      <c r="H192" s="123"/>
    </row>
    <row r="193" spans="1:8" s="56" customFormat="1" ht="15">
      <c r="A193" s="87"/>
      <c r="B193" s="87"/>
      <c r="C193" s="87"/>
      <c r="D193" s="87"/>
      <c r="H193" s="123"/>
    </row>
    <row r="194" spans="1:8" s="56" customFormat="1" ht="15">
      <c r="A194" s="87"/>
      <c r="B194" s="87"/>
      <c r="C194" s="87"/>
      <c r="D194" s="87"/>
      <c r="H194" s="123"/>
    </row>
    <row r="195" spans="1:8" s="56" customFormat="1" ht="15">
      <c r="A195" s="87"/>
      <c r="B195" s="87"/>
      <c r="C195" s="87"/>
      <c r="D195" s="87"/>
      <c r="H195" s="123"/>
    </row>
    <row r="196" spans="1:8" s="56" customFormat="1" ht="15">
      <c r="A196" s="87"/>
      <c r="B196" s="87"/>
      <c r="C196" s="87"/>
      <c r="D196" s="87"/>
      <c r="H196" s="123"/>
    </row>
    <row r="197" spans="1:8" s="56" customFormat="1" ht="15">
      <c r="A197" s="87"/>
      <c r="B197" s="87"/>
      <c r="C197" s="87"/>
      <c r="D197" s="87"/>
      <c r="H197" s="123"/>
    </row>
    <row r="198" spans="1:8" s="56" customFormat="1" ht="15">
      <c r="A198" s="87"/>
      <c r="B198" s="87"/>
      <c r="C198" s="87"/>
      <c r="D198" s="87"/>
      <c r="H198" s="123"/>
    </row>
    <row r="199" spans="1:8" s="56" customFormat="1" ht="15">
      <c r="A199" s="87"/>
      <c r="B199" s="87"/>
      <c r="C199" s="87"/>
      <c r="D199" s="87"/>
      <c r="H199" s="123"/>
    </row>
    <row r="200" s="56" customFormat="1" ht="15">
      <c r="H200" s="123"/>
    </row>
    <row r="201" s="56" customFormat="1" ht="15">
      <c r="H201" s="123"/>
    </row>
    <row r="202" s="56" customFormat="1" ht="15">
      <c r="H202" s="123"/>
    </row>
    <row r="203" s="56" customFormat="1" ht="15">
      <c r="H203" s="123"/>
    </row>
    <row r="204" s="56" customFormat="1" ht="15">
      <c r="H204" s="123"/>
    </row>
    <row r="205" s="56" customFormat="1" ht="15">
      <c r="H205" s="123"/>
    </row>
    <row r="206" s="56" customFormat="1" ht="15">
      <c r="H206" s="123"/>
    </row>
    <row r="207" s="56" customFormat="1" ht="15">
      <c r="H207" s="123"/>
    </row>
    <row r="208" s="56" customFormat="1" ht="15">
      <c r="H208" s="123"/>
    </row>
    <row r="209" s="56" customFormat="1" ht="15">
      <c r="H209" s="123"/>
    </row>
    <row r="210" s="56" customFormat="1" ht="15">
      <c r="H210" s="123"/>
    </row>
    <row r="211" s="56" customFormat="1" ht="15">
      <c r="H211" s="123"/>
    </row>
    <row r="212" s="56" customFormat="1" ht="15">
      <c r="H212" s="123"/>
    </row>
    <row r="213" s="56" customFormat="1" ht="15">
      <c r="H213" s="123"/>
    </row>
    <row r="214" s="56" customFormat="1" ht="15">
      <c r="H214" s="123"/>
    </row>
    <row r="215" s="56" customFormat="1" ht="15">
      <c r="H215" s="123"/>
    </row>
    <row r="216" s="56" customFormat="1" ht="15">
      <c r="H216" s="123"/>
    </row>
    <row r="217" s="56" customFormat="1" ht="15">
      <c r="H217" s="123"/>
    </row>
    <row r="218" s="56" customFormat="1" ht="15">
      <c r="H218" s="123"/>
    </row>
    <row r="219" s="56" customFormat="1" ht="15">
      <c r="H219" s="123"/>
    </row>
    <row r="220" s="56" customFormat="1" ht="15">
      <c r="H220" s="123"/>
    </row>
    <row r="221" s="56" customFormat="1" ht="15">
      <c r="H221" s="123"/>
    </row>
    <row r="222" s="56" customFormat="1" ht="15">
      <c r="H222" s="123"/>
    </row>
    <row r="223" s="56" customFormat="1" ht="15">
      <c r="H223" s="123"/>
    </row>
    <row r="224" s="56" customFormat="1" ht="15">
      <c r="H224" s="123"/>
    </row>
    <row r="225" s="56" customFormat="1" ht="15">
      <c r="H225" s="123"/>
    </row>
    <row r="226" s="56" customFormat="1" ht="15">
      <c r="H226" s="123"/>
    </row>
    <row r="227" s="56" customFormat="1" ht="15">
      <c r="H227" s="123"/>
    </row>
    <row r="228" s="56" customFormat="1" ht="15">
      <c r="H228" s="123"/>
    </row>
    <row r="229" s="56" customFormat="1" ht="15">
      <c r="H229" s="123"/>
    </row>
    <row r="230" s="56" customFormat="1" ht="15">
      <c r="H230" s="123"/>
    </row>
    <row r="231" s="56" customFormat="1" ht="15">
      <c r="H231" s="123"/>
    </row>
    <row r="232" s="56" customFormat="1" ht="15">
      <c r="H232" s="123"/>
    </row>
    <row r="233" s="56" customFormat="1" ht="15">
      <c r="H233" s="123"/>
    </row>
    <row r="234" s="56" customFormat="1" ht="15">
      <c r="H234" s="123"/>
    </row>
    <row r="235" s="56" customFormat="1" ht="15">
      <c r="H235" s="123"/>
    </row>
    <row r="236" s="56" customFormat="1" ht="15">
      <c r="H236" s="123"/>
    </row>
    <row r="237" s="56" customFormat="1" ht="15">
      <c r="H237" s="123"/>
    </row>
    <row r="238" s="56" customFormat="1" ht="15">
      <c r="H238" s="123"/>
    </row>
    <row r="239" s="56" customFormat="1" ht="15">
      <c r="H239" s="123"/>
    </row>
    <row r="240" s="56" customFormat="1" ht="15">
      <c r="H240" s="123"/>
    </row>
    <row r="241" s="56" customFormat="1" ht="15">
      <c r="H241" s="123"/>
    </row>
    <row r="242" s="56" customFormat="1" ht="15">
      <c r="H242" s="123"/>
    </row>
    <row r="243" s="56" customFormat="1" ht="15">
      <c r="H243" s="123"/>
    </row>
    <row r="244" s="56" customFormat="1" ht="15">
      <c r="H244" s="123"/>
    </row>
    <row r="245" s="56" customFormat="1" ht="15">
      <c r="H245" s="123"/>
    </row>
    <row r="246" s="56" customFormat="1" ht="15">
      <c r="H246" s="123"/>
    </row>
    <row r="247" s="56" customFormat="1" ht="15">
      <c r="H247" s="123"/>
    </row>
    <row r="248" s="56" customFormat="1" ht="15">
      <c r="H248" s="123"/>
    </row>
    <row r="249" s="56" customFormat="1" ht="15">
      <c r="H249" s="123"/>
    </row>
    <row r="250" s="56" customFormat="1" ht="15">
      <c r="H250" s="123"/>
    </row>
    <row r="251" s="56" customFormat="1" ht="15">
      <c r="H251" s="123"/>
    </row>
    <row r="252" s="56" customFormat="1" ht="15">
      <c r="H252" s="123"/>
    </row>
    <row r="253" s="56" customFormat="1" ht="15">
      <c r="H253" s="123"/>
    </row>
    <row r="254" s="56" customFormat="1" ht="15">
      <c r="H254" s="123"/>
    </row>
    <row r="255" s="56" customFormat="1" ht="15">
      <c r="H255" s="123"/>
    </row>
    <row r="256" s="56" customFormat="1" ht="15">
      <c r="H256" s="123"/>
    </row>
    <row r="257" s="56" customFormat="1" ht="15">
      <c r="H257" s="123"/>
    </row>
    <row r="258" s="56" customFormat="1" ht="15">
      <c r="H258" s="123"/>
    </row>
    <row r="259" s="56" customFormat="1" ht="15">
      <c r="H259" s="123"/>
    </row>
    <row r="260" s="56" customFormat="1" ht="15">
      <c r="H260" s="123"/>
    </row>
    <row r="261" s="56" customFormat="1" ht="15">
      <c r="H261" s="123"/>
    </row>
    <row r="262" s="56" customFormat="1" ht="15">
      <c r="H262" s="123"/>
    </row>
    <row r="263" s="56" customFormat="1" ht="15">
      <c r="H263" s="123"/>
    </row>
    <row r="264" s="56" customFormat="1" ht="15">
      <c r="H264" s="123"/>
    </row>
    <row r="265" s="56" customFormat="1" ht="15">
      <c r="H265" s="123"/>
    </row>
    <row r="266" s="56" customFormat="1" ht="15">
      <c r="H266" s="123"/>
    </row>
    <row r="267" s="56" customFormat="1" ht="15">
      <c r="H267" s="123"/>
    </row>
    <row r="268" s="56" customFormat="1" ht="15">
      <c r="H268" s="123"/>
    </row>
    <row r="269" s="56" customFormat="1" ht="15">
      <c r="H269" s="123"/>
    </row>
    <row r="270" s="56" customFormat="1" ht="15">
      <c r="H270" s="123"/>
    </row>
    <row r="271" s="56" customFormat="1" ht="15">
      <c r="H271" s="123"/>
    </row>
    <row r="272" s="56" customFormat="1" ht="15">
      <c r="H272" s="123"/>
    </row>
    <row r="273" s="56" customFormat="1" ht="15">
      <c r="H273" s="123"/>
    </row>
    <row r="274" s="56" customFormat="1" ht="15">
      <c r="H274" s="123"/>
    </row>
    <row r="275" s="56" customFormat="1" ht="15">
      <c r="H275" s="123"/>
    </row>
    <row r="276" s="56" customFormat="1" ht="15">
      <c r="H276" s="123"/>
    </row>
    <row r="277" s="56" customFormat="1" ht="15">
      <c r="H277" s="123"/>
    </row>
    <row r="278" s="56" customFormat="1" ht="15">
      <c r="H278" s="123"/>
    </row>
    <row r="279" s="56" customFormat="1" ht="15">
      <c r="H279" s="123"/>
    </row>
    <row r="280" s="56" customFormat="1" ht="15">
      <c r="H280" s="123"/>
    </row>
    <row r="281" s="56" customFormat="1" ht="15">
      <c r="H281" s="123"/>
    </row>
    <row r="282" s="56" customFormat="1" ht="15">
      <c r="H282" s="123"/>
    </row>
    <row r="283" s="56" customFormat="1" ht="15">
      <c r="H283" s="123"/>
    </row>
    <row r="284" s="56" customFormat="1" ht="15">
      <c r="H284" s="123"/>
    </row>
    <row r="285" s="56" customFormat="1" ht="15">
      <c r="H285" s="123"/>
    </row>
    <row r="286" s="56" customFormat="1" ht="15">
      <c r="H286" s="123"/>
    </row>
    <row r="287" s="56" customFormat="1" ht="15">
      <c r="H287" s="123"/>
    </row>
    <row r="288" s="56" customFormat="1" ht="15">
      <c r="H288" s="123"/>
    </row>
    <row r="289" s="56" customFormat="1" ht="15">
      <c r="H289" s="123"/>
    </row>
    <row r="290" s="56" customFormat="1" ht="15">
      <c r="H290" s="123"/>
    </row>
    <row r="291" s="56" customFormat="1" ht="15">
      <c r="H291" s="123"/>
    </row>
    <row r="292" s="56" customFormat="1" ht="15">
      <c r="H292" s="123"/>
    </row>
    <row r="293" s="56" customFormat="1" ht="15">
      <c r="H293" s="123"/>
    </row>
    <row r="294" s="56" customFormat="1" ht="15">
      <c r="H294" s="123"/>
    </row>
    <row r="295" s="56" customFormat="1" ht="15">
      <c r="H295" s="123"/>
    </row>
    <row r="296" s="56" customFormat="1" ht="15">
      <c r="H296" s="123"/>
    </row>
    <row r="297" s="56" customFormat="1" ht="15">
      <c r="H297" s="123"/>
    </row>
    <row r="298" s="56" customFormat="1" ht="15">
      <c r="H298" s="123"/>
    </row>
    <row r="299" s="56" customFormat="1" ht="15">
      <c r="H299" s="123"/>
    </row>
    <row r="300" s="56" customFormat="1" ht="15">
      <c r="H300" s="123"/>
    </row>
    <row r="301" s="56" customFormat="1" ht="15">
      <c r="H301" s="123"/>
    </row>
    <row r="302" s="56" customFormat="1" ht="15">
      <c r="H302" s="123"/>
    </row>
    <row r="303" s="56" customFormat="1" ht="15">
      <c r="H303" s="123"/>
    </row>
    <row r="304" s="56" customFormat="1" ht="15">
      <c r="H304" s="123"/>
    </row>
    <row r="305" s="56" customFormat="1" ht="15">
      <c r="H305" s="123"/>
    </row>
    <row r="306" s="56" customFormat="1" ht="15">
      <c r="H306" s="123"/>
    </row>
    <row r="307" s="56" customFormat="1" ht="15">
      <c r="H307" s="123"/>
    </row>
    <row r="308" s="56" customFormat="1" ht="15">
      <c r="H308" s="123"/>
    </row>
    <row r="309" s="56" customFormat="1" ht="15">
      <c r="H309" s="123"/>
    </row>
    <row r="310" s="56" customFormat="1" ht="15">
      <c r="H310" s="123"/>
    </row>
    <row r="311" s="56" customFormat="1" ht="15">
      <c r="H311" s="123"/>
    </row>
    <row r="312" s="56" customFormat="1" ht="15">
      <c r="H312" s="123"/>
    </row>
    <row r="313" s="56" customFormat="1" ht="15">
      <c r="H313" s="123"/>
    </row>
    <row r="314" s="56" customFormat="1" ht="15">
      <c r="H314" s="123"/>
    </row>
    <row r="315" s="56" customFormat="1" ht="15">
      <c r="H315" s="123"/>
    </row>
    <row r="316" s="56" customFormat="1" ht="15">
      <c r="H316" s="123"/>
    </row>
    <row r="317" s="56" customFormat="1" ht="15">
      <c r="H317" s="123"/>
    </row>
    <row r="318" s="56" customFormat="1" ht="15">
      <c r="H318" s="123"/>
    </row>
    <row r="319" s="56" customFormat="1" ht="15">
      <c r="H319" s="123"/>
    </row>
    <row r="320" s="56" customFormat="1" ht="15">
      <c r="H320" s="123"/>
    </row>
    <row r="321" s="56" customFormat="1" ht="15">
      <c r="H321" s="123"/>
    </row>
    <row r="322" s="56" customFormat="1" ht="15">
      <c r="H322" s="123"/>
    </row>
    <row r="323" s="56" customFormat="1" ht="15">
      <c r="H323" s="123"/>
    </row>
    <row r="324" s="56" customFormat="1" ht="15">
      <c r="H324" s="123"/>
    </row>
  </sheetData>
  <sheetProtection/>
  <mergeCells count="8">
    <mergeCell ref="A1:N1"/>
    <mergeCell ref="A4:A5"/>
    <mergeCell ref="B4:B5"/>
    <mergeCell ref="E4:H4"/>
    <mergeCell ref="I4:K4"/>
    <mergeCell ref="A2:N2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61" r:id="rId2"/>
  <rowBreaks count="1" manualBreakCount="1">
    <brk id="95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1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7" sqref="H107"/>
    </sheetView>
  </sheetViews>
  <sheetFormatPr defaultColWidth="9.00390625" defaultRowHeight="12.75"/>
  <cols>
    <col min="1" max="1" width="37.625" style="9" customWidth="1"/>
    <col min="2" max="2" width="14.75390625" style="9" customWidth="1"/>
    <col min="3" max="3" width="10.125" style="9" customWidth="1"/>
    <col min="4" max="4" width="9.875" style="9" customWidth="1"/>
    <col min="5" max="5" width="10.125" style="9" customWidth="1"/>
    <col min="6" max="6" width="10.875" style="9" customWidth="1"/>
    <col min="7" max="16384" width="9.125" style="9" customWidth="1"/>
  </cols>
  <sheetData>
    <row r="1" spans="1:6" ht="21.75" customHeight="1">
      <c r="A1" s="11" t="s">
        <v>117</v>
      </c>
      <c r="B1" s="3"/>
      <c r="C1" s="12"/>
      <c r="D1" s="12"/>
      <c r="E1" s="12"/>
      <c r="F1" s="12"/>
    </row>
    <row r="2" spans="1:6" ht="22.5" customHeight="1">
      <c r="A2" s="11" t="str">
        <f>зерноск!A2</f>
        <v>по состоянию на 16 ноября 2017 года</v>
      </c>
      <c r="B2" s="3"/>
      <c r="C2" s="12"/>
      <c r="D2" s="12"/>
      <c r="E2" s="12"/>
      <c r="F2" s="12"/>
    </row>
    <row r="3" spans="1:6" s="10" customFormat="1" ht="26.25" customHeight="1">
      <c r="A3" s="393" t="s">
        <v>1</v>
      </c>
      <c r="B3" s="384" t="s">
        <v>136</v>
      </c>
      <c r="C3" s="386" t="s">
        <v>118</v>
      </c>
      <c r="D3" s="384"/>
      <c r="E3" s="387"/>
      <c r="F3" s="387"/>
    </row>
    <row r="4" spans="1:6" s="10" customFormat="1" ht="57" customHeight="1">
      <c r="A4" s="400"/>
      <c r="B4" s="384"/>
      <c r="C4" s="31" t="s">
        <v>120</v>
      </c>
      <c r="D4" s="1" t="s">
        <v>109</v>
      </c>
      <c r="E4" s="1" t="s">
        <v>119</v>
      </c>
      <c r="F4" s="1" t="s">
        <v>103</v>
      </c>
    </row>
    <row r="5" spans="1:6" s="14" customFormat="1" ht="15.75">
      <c r="A5" s="251" t="s">
        <v>2</v>
      </c>
      <c r="B5" s="255">
        <v>45.681</v>
      </c>
      <c r="C5" s="178">
        <f>C6+C25+C36+C45+C53+C68+C75+C92</f>
        <v>40.933</v>
      </c>
      <c r="D5" s="38">
        <f>C5/B5*100</f>
        <v>89.60618200126967</v>
      </c>
      <c r="E5" s="21">
        <v>45.158</v>
      </c>
      <c r="F5" s="32">
        <f>C5-E5</f>
        <v>-4.225000000000001</v>
      </c>
    </row>
    <row r="6" spans="1:6" s="15" customFormat="1" ht="15.75">
      <c r="A6" s="252" t="s">
        <v>3</v>
      </c>
      <c r="B6" s="157">
        <v>14.17</v>
      </c>
      <c r="C6" s="179">
        <f>SUM(C7:C23)</f>
        <v>13.196</v>
      </c>
      <c r="D6" s="26">
        <f aca="true" t="shared" si="0" ref="D6:D71">C6/B6*100</f>
        <v>93.12632321806633</v>
      </c>
      <c r="E6" s="22">
        <v>16.37</v>
      </c>
      <c r="F6" s="33">
        <f>C6-E6</f>
        <v>-3.1740000000000013</v>
      </c>
    </row>
    <row r="7" spans="1:6" s="2" customFormat="1" ht="15" hidden="1">
      <c r="A7" s="253" t="s">
        <v>4</v>
      </c>
      <c r="B7" s="154">
        <v>999999999</v>
      </c>
      <c r="C7" s="180"/>
      <c r="D7" s="27">
        <f t="shared" si="0"/>
        <v>0</v>
      </c>
      <c r="E7" s="23"/>
      <c r="F7" s="34">
        <f aca="true" t="shared" si="1" ref="F7:F72">C7-E7</f>
        <v>0</v>
      </c>
    </row>
    <row r="8" spans="1:6" s="2" customFormat="1" ht="15">
      <c r="A8" s="253" t="s">
        <v>5</v>
      </c>
      <c r="B8" s="154">
        <v>2.02</v>
      </c>
      <c r="C8" s="180">
        <v>2.02</v>
      </c>
      <c r="D8" s="27">
        <f t="shared" si="0"/>
        <v>100</v>
      </c>
      <c r="E8" s="23">
        <v>1.76</v>
      </c>
      <c r="F8" s="34">
        <f t="shared" si="1"/>
        <v>0.26</v>
      </c>
    </row>
    <row r="9" spans="1:6" s="2" customFormat="1" ht="15" hidden="1">
      <c r="A9" s="253" t="s">
        <v>6</v>
      </c>
      <c r="B9" s="154"/>
      <c r="C9" s="180"/>
      <c r="D9" s="27" t="e">
        <f t="shared" si="0"/>
        <v>#DIV/0!</v>
      </c>
      <c r="E9" s="23"/>
      <c r="F9" s="34">
        <f t="shared" si="1"/>
        <v>0</v>
      </c>
    </row>
    <row r="10" spans="1:6" s="2" customFormat="1" ht="15" hidden="1">
      <c r="A10" s="253" t="s">
        <v>7</v>
      </c>
      <c r="B10" s="154"/>
      <c r="C10" s="180"/>
      <c r="D10" s="27" t="e">
        <f t="shared" si="0"/>
        <v>#DIV/0!</v>
      </c>
      <c r="E10" s="23"/>
      <c r="F10" s="34">
        <f t="shared" si="1"/>
        <v>0</v>
      </c>
    </row>
    <row r="11" spans="1:6" s="2" customFormat="1" ht="15" hidden="1">
      <c r="A11" s="253" t="s">
        <v>8</v>
      </c>
      <c r="B11" s="154"/>
      <c r="C11" s="180"/>
      <c r="D11" s="27" t="e">
        <f t="shared" si="0"/>
        <v>#DIV/0!</v>
      </c>
      <c r="E11" s="23">
        <v>0.1</v>
      </c>
      <c r="F11" s="34">
        <f t="shared" si="1"/>
        <v>-0.1</v>
      </c>
    </row>
    <row r="12" spans="1:6" s="2" customFormat="1" ht="15" hidden="1">
      <c r="A12" s="253" t="s">
        <v>9</v>
      </c>
      <c r="B12" s="154"/>
      <c r="C12" s="180"/>
      <c r="D12" s="27" t="e">
        <f t="shared" si="0"/>
        <v>#DIV/0!</v>
      </c>
      <c r="E12" s="23"/>
      <c r="F12" s="34">
        <f t="shared" si="1"/>
        <v>0</v>
      </c>
    </row>
    <row r="13" spans="1:6" s="2" customFormat="1" ht="15" hidden="1">
      <c r="A13" s="253" t="s">
        <v>10</v>
      </c>
      <c r="B13" s="154">
        <v>999999999</v>
      </c>
      <c r="C13" s="180"/>
      <c r="D13" s="27">
        <f t="shared" si="0"/>
        <v>0</v>
      </c>
      <c r="E13" s="23">
        <v>0.064</v>
      </c>
      <c r="F13" s="34">
        <f t="shared" si="1"/>
        <v>-0.064</v>
      </c>
    </row>
    <row r="14" spans="1:6" s="2" customFormat="1" ht="15" hidden="1">
      <c r="A14" s="253" t="s">
        <v>11</v>
      </c>
      <c r="B14" s="154"/>
      <c r="C14" s="180"/>
      <c r="D14" s="27" t="e">
        <f t="shared" si="0"/>
        <v>#DIV/0!</v>
      </c>
      <c r="E14" s="23"/>
      <c r="F14" s="34">
        <f t="shared" si="1"/>
        <v>0</v>
      </c>
    </row>
    <row r="15" spans="1:6" s="2" customFormat="1" ht="15" hidden="1">
      <c r="A15" s="253" t="s">
        <v>12</v>
      </c>
      <c r="B15" s="154"/>
      <c r="C15" s="180"/>
      <c r="D15" s="27" t="e">
        <f t="shared" si="0"/>
        <v>#DIV/0!</v>
      </c>
      <c r="E15" s="23"/>
      <c r="F15" s="34">
        <f t="shared" si="1"/>
        <v>0</v>
      </c>
    </row>
    <row r="16" spans="1:6" s="2" customFormat="1" ht="15" hidden="1">
      <c r="A16" s="253" t="s">
        <v>92</v>
      </c>
      <c r="B16" s="154">
        <v>999999999</v>
      </c>
      <c r="C16" s="180"/>
      <c r="D16" s="27">
        <f t="shared" si="0"/>
        <v>0</v>
      </c>
      <c r="E16" s="27"/>
      <c r="F16" s="37">
        <f t="shared" si="1"/>
        <v>0</v>
      </c>
    </row>
    <row r="17" spans="1:6" s="2" customFormat="1" ht="15" hidden="1">
      <c r="A17" s="253" t="s">
        <v>13</v>
      </c>
      <c r="B17" s="154"/>
      <c r="C17" s="180"/>
      <c r="D17" s="27" t="e">
        <f t="shared" si="0"/>
        <v>#DIV/0!</v>
      </c>
      <c r="E17" s="27"/>
      <c r="F17" s="37">
        <f t="shared" si="1"/>
        <v>0</v>
      </c>
    </row>
    <row r="18" spans="1:6" s="2" customFormat="1" ht="15" hidden="1">
      <c r="A18" s="253" t="s">
        <v>14</v>
      </c>
      <c r="B18" s="154"/>
      <c r="C18" s="180"/>
      <c r="D18" s="27" t="e">
        <f t="shared" si="0"/>
        <v>#DIV/0!</v>
      </c>
      <c r="E18" s="27"/>
      <c r="F18" s="37">
        <f t="shared" si="1"/>
        <v>0</v>
      </c>
    </row>
    <row r="19" spans="1:6" s="2" customFormat="1" ht="15">
      <c r="A19" s="253" t="s">
        <v>15</v>
      </c>
      <c r="B19" s="154">
        <v>5.071</v>
      </c>
      <c r="C19" s="180">
        <v>4.9</v>
      </c>
      <c r="D19" s="27">
        <f t="shared" si="0"/>
        <v>96.62788404653917</v>
      </c>
      <c r="E19" s="27">
        <v>4.936</v>
      </c>
      <c r="F19" s="37">
        <f t="shared" si="1"/>
        <v>-0.03599999999999959</v>
      </c>
    </row>
    <row r="20" spans="1:6" s="2" customFormat="1" ht="15" hidden="1">
      <c r="A20" s="253" t="s">
        <v>16</v>
      </c>
      <c r="B20" s="154"/>
      <c r="C20" s="180"/>
      <c r="D20" s="27" t="e">
        <f t="shared" si="0"/>
        <v>#DIV/0!</v>
      </c>
      <c r="E20" s="27"/>
      <c r="F20" s="37">
        <f t="shared" si="1"/>
        <v>0</v>
      </c>
    </row>
    <row r="21" spans="1:6" s="2" customFormat="1" ht="15">
      <c r="A21" s="253" t="s">
        <v>17</v>
      </c>
      <c r="B21" s="154">
        <v>4.401</v>
      </c>
      <c r="C21" s="180">
        <v>4.311</v>
      </c>
      <c r="D21" s="27">
        <f t="shared" si="0"/>
        <v>97.95501022494888</v>
      </c>
      <c r="E21" s="27">
        <v>6.76</v>
      </c>
      <c r="F21" s="37">
        <f t="shared" si="1"/>
        <v>-2.449</v>
      </c>
    </row>
    <row r="22" spans="1:6" s="2" customFormat="1" ht="15" hidden="1">
      <c r="A22" s="253" t="s">
        <v>18</v>
      </c>
      <c r="B22" s="154">
        <v>999999999</v>
      </c>
      <c r="C22" s="180"/>
      <c r="D22" s="27">
        <f t="shared" si="0"/>
        <v>0</v>
      </c>
      <c r="E22" s="27"/>
      <c r="F22" s="37">
        <f t="shared" si="1"/>
        <v>0</v>
      </c>
    </row>
    <row r="23" spans="1:6" s="2" customFormat="1" ht="15">
      <c r="A23" s="253" t="s">
        <v>19</v>
      </c>
      <c r="B23" s="154">
        <v>2.481</v>
      </c>
      <c r="C23" s="180">
        <v>1.965</v>
      </c>
      <c r="D23" s="27">
        <f t="shared" si="0"/>
        <v>79.2019347037485</v>
      </c>
      <c r="E23" s="27">
        <v>2.75</v>
      </c>
      <c r="F23" s="37">
        <f t="shared" si="1"/>
        <v>-0.7849999999999999</v>
      </c>
    </row>
    <row r="24" spans="1:6" s="2" customFormat="1" ht="15" hidden="1">
      <c r="A24" s="253"/>
      <c r="B24" s="154"/>
      <c r="C24" s="180"/>
      <c r="D24" s="27"/>
      <c r="E24" s="27"/>
      <c r="F24" s="37"/>
    </row>
    <row r="25" spans="1:6" s="15" customFormat="1" ht="15.75">
      <c r="A25" s="252" t="s">
        <v>20</v>
      </c>
      <c r="B25" s="157">
        <v>6.872</v>
      </c>
      <c r="C25" s="179">
        <f>SUM(C26:C35)-C29</f>
        <v>4.908</v>
      </c>
      <c r="D25" s="22">
        <f t="shared" si="0"/>
        <v>71.42025611175787</v>
      </c>
      <c r="E25" s="22">
        <v>6.75</v>
      </c>
      <c r="F25" s="33">
        <f t="shared" si="1"/>
        <v>-1.8419999999999996</v>
      </c>
    </row>
    <row r="26" spans="1:6" s="2" customFormat="1" ht="15" hidden="1">
      <c r="A26" s="253" t="s">
        <v>61</v>
      </c>
      <c r="B26" s="154"/>
      <c r="C26" s="180"/>
      <c r="D26" s="27" t="e">
        <f t="shared" si="0"/>
        <v>#DIV/0!</v>
      </c>
      <c r="E26" s="27"/>
      <c r="F26" s="37">
        <f t="shared" si="1"/>
        <v>0</v>
      </c>
    </row>
    <row r="27" spans="1:6" s="2" customFormat="1" ht="15" hidden="1">
      <c r="A27" s="253" t="s">
        <v>21</v>
      </c>
      <c r="B27" s="154"/>
      <c r="C27" s="180"/>
      <c r="D27" s="27" t="e">
        <f t="shared" si="0"/>
        <v>#DIV/0!</v>
      </c>
      <c r="E27" s="27"/>
      <c r="F27" s="37">
        <f t="shared" si="1"/>
        <v>0</v>
      </c>
    </row>
    <row r="28" spans="1:6" s="2" customFormat="1" ht="15" hidden="1">
      <c r="A28" s="253" t="s">
        <v>22</v>
      </c>
      <c r="B28" s="154"/>
      <c r="C28" s="180"/>
      <c r="D28" s="27" t="e">
        <f t="shared" si="0"/>
        <v>#DIV/0!</v>
      </c>
      <c r="E28" s="27"/>
      <c r="F28" s="37">
        <f t="shared" si="1"/>
        <v>0</v>
      </c>
    </row>
    <row r="29" spans="1:6" s="2" customFormat="1" ht="15" hidden="1">
      <c r="A29" s="253" t="s">
        <v>62</v>
      </c>
      <c r="B29" s="154"/>
      <c r="C29" s="180"/>
      <c r="D29" s="27" t="e">
        <f t="shared" si="0"/>
        <v>#DIV/0!</v>
      </c>
      <c r="E29" s="27"/>
      <c r="F29" s="37">
        <f t="shared" si="1"/>
        <v>0</v>
      </c>
    </row>
    <row r="30" spans="1:6" s="2" customFormat="1" ht="15">
      <c r="A30" s="253" t="s">
        <v>23</v>
      </c>
      <c r="B30" s="154">
        <v>5.333</v>
      </c>
      <c r="C30" s="180">
        <v>4.048</v>
      </c>
      <c r="D30" s="27">
        <f t="shared" si="0"/>
        <v>75.9047440465029</v>
      </c>
      <c r="E30" s="27">
        <v>5.35</v>
      </c>
      <c r="F30" s="37">
        <f t="shared" si="1"/>
        <v>-1.3019999999999996</v>
      </c>
    </row>
    <row r="31" spans="1:6" s="2" customFormat="1" ht="15" hidden="1">
      <c r="A31" s="253" t="s">
        <v>24</v>
      </c>
      <c r="B31" s="154">
        <v>999999999</v>
      </c>
      <c r="C31" s="180"/>
      <c r="D31" s="27">
        <f t="shared" si="0"/>
        <v>0</v>
      </c>
      <c r="E31" s="27"/>
      <c r="F31" s="37">
        <f t="shared" si="1"/>
        <v>0</v>
      </c>
    </row>
    <row r="32" spans="1:6" s="2" customFormat="1" ht="15" hidden="1">
      <c r="A32" s="253" t="s">
        <v>25</v>
      </c>
      <c r="B32" s="154"/>
      <c r="C32" s="180"/>
      <c r="D32" s="27" t="e">
        <f t="shared" si="0"/>
        <v>#DIV/0!</v>
      </c>
      <c r="E32" s="27"/>
      <c r="F32" s="37">
        <f t="shared" si="1"/>
        <v>0</v>
      </c>
    </row>
    <row r="33" spans="1:6" s="2" customFormat="1" ht="15" hidden="1">
      <c r="A33" s="253" t="s">
        <v>26</v>
      </c>
      <c r="B33" s="154"/>
      <c r="C33" s="180"/>
      <c r="D33" s="27" t="e">
        <f t="shared" si="0"/>
        <v>#DIV/0!</v>
      </c>
      <c r="E33" s="27"/>
      <c r="F33" s="37">
        <f t="shared" si="1"/>
        <v>0</v>
      </c>
    </row>
    <row r="34" spans="1:6" s="2" customFormat="1" ht="15">
      <c r="A34" s="253" t="s">
        <v>27</v>
      </c>
      <c r="B34" s="154">
        <v>1.4</v>
      </c>
      <c r="C34" s="180">
        <v>0.86</v>
      </c>
      <c r="D34" s="27">
        <f t="shared" si="0"/>
        <v>61.42857142857143</v>
      </c>
      <c r="E34" s="27">
        <v>1.4</v>
      </c>
      <c r="F34" s="37">
        <f t="shared" si="1"/>
        <v>-0.5399999999999999</v>
      </c>
    </row>
    <row r="35" spans="1:6" s="2" customFormat="1" ht="15" hidden="1">
      <c r="A35" s="253" t="s">
        <v>28</v>
      </c>
      <c r="B35" s="154">
        <v>999999999</v>
      </c>
      <c r="C35" s="180"/>
      <c r="D35" s="27">
        <f t="shared" si="0"/>
        <v>0</v>
      </c>
      <c r="E35" s="27"/>
      <c r="F35" s="37">
        <f t="shared" si="1"/>
        <v>0</v>
      </c>
    </row>
    <row r="36" spans="1:6" s="15" customFormat="1" ht="15.75" hidden="1">
      <c r="A36" s="252" t="s">
        <v>93</v>
      </c>
      <c r="B36" s="157"/>
      <c r="C36" s="179">
        <f>SUM(C37:C44)</f>
        <v>0</v>
      </c>
      <c r="D36" s="22" t="e">
        <f t="shared" si="0"/>
        <v>#DIV/0!</v>
      </c>
      <c r="E36" s="22">
        <f>SUM(E37:E44)</f>
        <v>0</v>
      </c>
      <c r="F36" s="33">
        <f t="shared" si="1"/>
        <v>0</v>
      </c>
    </row>
    <row r="37" spans="1:6" s="20" customFormat="1" ht="15" hidden="1">
      <c r="A37" s="253" t="s">
        <v>63</v>
      </c>
      <c r="B37" s="154"/>
      <c r="C37" s="180"/>
      <c r="D37" s="23" t="e">
        <f t="shared" si="0"/>
        <v>#DIV/0!</v>
      </c>
      <c r="E37" s="23"/>
      <c r="F37" s="34">
        <f t="shared" si="1"/>
        <v>0</v>
      </c>
    </row>
    <row r="38" spans="1:9" s="2" customFormat="1" ht="15" hidden="1">
      <c r="A38" s="253" t="s">
        <v>67</v>
      </c>
      <c r="B38" s="154"/>
      <c r="C38" s="180"/>
      <c r="D38" s="23" t="e">
        <f t="shared" si="0"/>
        <v>#DIV/0!</v>
      </c>
      <c r="E38" s="23"/>
      <c r="F38" s="34">
        <f t="shared" si="1"/>
        <v>0</v>
      </c>
      <c r="I38" s="151"/>
    </row>
    <row r="39" spans="1:9" s="2" customFormat="1" ht="15" hidden="1">
      <c r="A39" s="253" t="s">
        <v>101</v>
      </c>
      <c r="B39" s="154"/>
      <c r="C39" s="180"/>
      <c r="D39" s="23"/>
      <c r="E39" s="23"/>
      <c r="F39" s="34"/>
      <c r="I39" s="151"/>
    </row>
    <row r="40" spans="1:6" s="2" customFormat="1" ht="15" hidden="1">
      <c r="A40" s="253" t="s">
        <v>30</v>
      </c>
      <c r="B40" s="154"/>
      <c r="C40" s="180"/>
      <c r="D40" s="23" t="e">
        <f t="shared" si="0"/>
        <v>#DIV/0!</v>
      </c>
      <c r="E40" s="23"/>
      <c r="F40" s="34">
        <f t="shared" si="1"/>
        <v>0</v>
      </c>
    </row>
    <row r="41" spans="1:6" s="2" customFormat="1" ht="15" hidden="1">
      <c r="A41" s="253" t="s">
        <v>31</v>
      </c>
      <c r="B41" s="154"/>
      <c r="C41" s="180"/>
      <c r="D41" s="23" t="e">
        <f t="shared" si="0"/>
        <v>#DIV/0!</v>
      </c>
      <c r="E41" s="141"/>
      <c r="F41" s="34">
        <f t="shared" si="1"/>
        <v>0</v>
      </c>
    </row>
    <row r="42" spans="1:6" s="2" customFormat="1" ht="15" hidden="1">
      <c r="A42" s="253" t="s">
        <v>32</v>
      </c>
      <c r="B42" s="154"/>
      <c r="C42" s="180"/>
      <c r="D42" s="23" t="e">
        <f t="shared" si="0"/>
        <v>#DIV/0!</v>
      </c>
      <c r="E42" s="23"/>
      <c r="F42" s="37">
        <f t="shared" si="1"/>
        <v>0</v>
      </c>
    </row>
    <row r="43" spans="1:6" s="2" customFormat="1" ht="15" hidden="1">
      <c r="A43" s="253" t="s">
        <v>33</v>
      </c>
      <c r="B43" s="154"/>
      <c r="C43" s="180"/>
      <c r="D43" s="23" t="e">
        <f t="shared" si="0"/>
        <v>#DIV/0!</v>
      </c>
      <c r="E43" s="23"/>
      <c r="F43" s="34">
        <f t="shared" si="1"/>
        <v>0</v>
      </c>
    </row>
    <row r="44" spans="1:6" s="2" customFormat="1" ht="15" hidden="1">
      <c r="A44" s="253" t="s">
        <v>102</v>
      </c>
      <c r="B44" s="154"/>
      <c r="C44" s="180"/>
      <c r="D44" s="23"/>
      <c r="E44" s="23"/>
      <c r="F44" s="34"/>
    </row>
    <row r="45" spans="1:6" s="15" customFormat="1" ht="15.75" hidden="1">
      <c r="A45" s="252" t="s">
        <v>98</v>
      </c>
      <c r="B45" s="157"/>
      <c r="C45" s="182">
        <f>SUM(C46:C52)</f>
        <v>0</v>
      </c>
      <c r="D45" s="26" t="e">
        <f t="shared" si="0"/>
        <v>#DIV/0!</v>
      </c>
      <c r="E45" s="22">
        <v>0</v>
      </c>
      <c r="F45" s="33">
        <f t="shared" si="1"/>
        <v>0</v>
      </c>
    </row>
    <row r="46" spans="1:6" s="2" customFormat="1" ht="15" hidden="1">
      <c r="A46" s="253" t="s">
        <v>64</v>
      </c>
      <c r="B46" s="154"/>
      <c r="C46" s="180"/>
      <c r="D46" s="23" t="e">
        <f t="shared" si="0"/>
        <v>#DIV/0!</v>
      </c>
      <c r="E46" s="23"/>
      <c r="F46" s="34">
        <f t="shared" si="1"/>
        <v>0</v>
      </c>
    </row>
    <row r="47" spans="1:6" s="2" customFormat="1" ht="15" hidden="1">
      <c r="A47" s="253" t="s">
        <v>65</v>
      </c>
      <c r="B47" s="154"/>
      <c r="C47" s="180"/>
      <c r="D47" s="23" t="e">
        <f t="shared" si="0"/>
        <v>#DIV/0!</v>
      </c>
      <c r="E47" s="23"/>
      <c r="F47" s="34">
        <f t="shared" si="1"/>
        <v>0</v>
      </c>
    </row>
    <row r="48" spans="1:6" s="2" customFormat="1" ht="15" hidden="1">
      <c r="A48" s="253" t="s">
        <v>66</v>
      </c>
      <c r="B48" s="154"/>
      <c r="C48" s="180"/>
      <c r="D48" s="23" t="e">
        <f t="shared" si="0"/>
        <v>#DIV/0!</v>
      </c>
      <c r="E48" s="23"/>
      <c r="F48" s="34">
        <f t="shared" si="1"/>
        <v>0</v>
      </c>
    </row>
    <row r="49" spans="1:6" s="2" customFormat="1" ht="15" hidden="1">
      <c r="A49" s="253" t="s">
        <v>29</v>
      </c>
      <c r="B49" s="154"/>
      <c r="C49" s="180"/>
      <c r="D49" s="23" t="e">
        <f t="shared" si="0"/>
        <v>#DIV/0!</v>
      </c>
      <c r="E49" s="23"/>
      <c r="F49" s="34">
        <f t="shared" si="1"/>
        <v>0</v>
      </c>
    </row>
    <row r="50" spans="1:6" s="2" customFormat="1" ht="15" hidden="1">
      <c r="A50" s="253" t="s">
        <v>68</v>
      </c>
      <c r="B50" s="154"/>
      <c r="C50" s="180"/>
      <c r="D50" s="23" t="e">
        <f t="shared" si="0"/>
        <v>#DIV/0!</v>
      </c>
      <c r="E50" s="23"/>
      <c r="F50" s="34">
        <f t="shared" si="1"/>
        <v>0</v>
      </c>
    </row>
    <row r="51" spans="1:6" s="2" customFormat="1" ht="15" hidden="1">
      <c r="A51" s="253" t="s">
        <v>69</v>
      </c>
      <c r="B51" s="154"/>
      <c r="C51" s="180"/>
      <c r="D51" s="23" t="e">
        <f t="shared" si="0"/>
        <v>#DIV/0!</v>
      </c>
      <c r="E51" s="23"/>
      <c r="F51" s="34">
        <f t="shared" si="1"/>
        <v>0</v>
      </c>
    </row>
    <row r="52" spans="1:6" s="2" customFormat="1" ht="15" hidden="1">
      <c r="A52" s="253" t="s">
        <v>95</v>
      </c>
      <c r="B52" s="154"/>
      <c r="C52" s="180"/>
      <c r="D52" s="23" t="e">
        <f t="shared" si="0"/>
        <v>#DIV/0!</v>
      </c>
      <c r="E52" s="23"/>
      <c r="F52" s="34">
        <f t="shared" si="1"/>
        <v>0</v>
      </c>
    </row>
    <row r="53" spans="1:6" s="15" customFormat="1" ht="15.75">
      <c r="A53" s="192" t="s">
        <v>34</v>
      </c>
      <c r="B53" s="157">
        <v>8.092</v>
      </c>
      <c r="C53" s="183">
        <f>SUM(C54:C67)</f>
        <v>7.202000000000001</v>
      </c>
      <c r="D53" s="22">
        <f t="shared" si="0"/>
        <v>89.00148294611962</v>
      </c>
      <c r="E53" s="22">
        <v>8.112</v>
      </c>
      <c r="F53" s="33">
        <f t="shared" si="1"/>
        <v>-0.9099999999999993</v>
      </c>
    </row>
    <row r="54" spans="1:6" s="20" customFormat="1" ht="15" hidden="1">
      <c r="A54" s="194" t="s">
        <v>70</v>
      </c>
      <c r="B54" s="154"/>
      <c r="C54" s="184"/>
      <c r="D54" s="23" t="e">
        <f t="shared" si="0"/>
        <v>#DIV/0!</v>
      </c>
      <c r="E54" s="23"/>
      <c r="F54" s="37">
        <f t="shared" si="1"/>
        <v>0</v>
      </c>
    </row>
    <row r="55" spans="1:6" s="2" customFormat="1" ht="15" hidden="1">
      <c r="A55" s="194" t="s">
        <v>71</v>
      </c>
      <c r="B55" s="154"/>
      <c r="C55" s="184"/>
      <c r="D55" s="23" t="e">
        <f t="shared" si="0"/>
        <v>#DIV/0!</v>
      </c>
      <c r="E55" s="23"/>
      <c r="F55" s="37">
        <f t="shared" si="1"/>
        <v>0</v>
      </c>
    </row>
    <row r="56" spans="1:6" s="2" customFormat="1" ht="15" hidden="1">
      <c r="A56" s="194" t="s">
        <v>72</v>
      </c>
      <c r="B56" s="154"/>
      <c r="C56" s="184"/>
      <c r="D56" s="23" t="e">
        <f t="shared" si="0"/>
        <v>#DIV/0!</v>
      </c>
      <c r="E56" s="23"/>
      <c r="F56" s="37">
        <f t="shared" si="1"/>
        <v>0</v>
      </c>
    </row>
    <row r="57" spans="1:6" s="2" customFormat="1" ht="15">
      <c r="A57" s="194" t="s">
        <v>73</v>
      </c>
      <c r="B57" s="154">
        <v>1.103</v>
      </c>
      <c r="C57" s="184">
        <v>1.1</v>
      </c>
      <c r="D57" s="23">
        <f t="shared" si="0"/>
        <v>99.72801450589303</v>
      </c>
      <c r="E57" s="23">
        <v>1.3</v>
      </c>
      <c r="F57" s="37">
        <f t="shared" si="1"/>
        <v>-0.19999999999999996</v>
      </c>
    </row>
    <row r="58" spans="1:6" s="2" customFormat="1" ht="15">
      <c r="A58" s="194" t="s">
        <v>74</v>
      </c>
      <c r="B58" s="154">
        <v>4.547</v>
      </c>
      <c r="C58" s="184">
        <v>4.059</v>
      </c>
      <c r="D58" s="23">
        <f t="shared" si="0"/>
        <v>89.26764899934024</v>
      </c>
      <c r="E58" s="23">
        <v>4.4</v>
      </c>
      <c r="F58" s="37">
        <f t="shared" si="1"/>
        <v>-0.3410000000000002</v>
      </c>
    </row>
    <row r="59" spans="1:6" s="2" customFormat="1" ht="15" hidden="1">
      <c r="A59" s="194" t="s">
        <v>35</v>
      </c>
      <c r="B59" s="154"/>
      <c r="C59" s="184"/>
      <c r="D59" s="23" t="e">
        <f t="shared" si="0"/>
        <v>#DIV/0!</v>
      </c>
      <c r="E59" s="23"/>
      <c r="F59" s="37">
        <f t="shared" si="1"/>
        <v>0</v>
      </c>
    </row>
    <row r="60" spans="1:6" s="2" customFormat="1" ht="15" hidden="1">
      <c r="A60" s="194" t="s">
        <v>94</v>
      </c>
      <c r="B60" s="154"/>
      <c r="C60" s="184"/>
      <c r="D60" s="23" t="e">
        <f>C60/B60*100</f>
        <v>#DIV/0!</v>
      </c>
      <c r="E60" s="23"/>
      <c r="F60" s="37">
        <f>C60-E60</f>
        <v>0</v>
      </c>
    </row>
    <row r="61" spans="1:6" s="2" customFormat="1" ht="15" hidden="1">
      <c r="A61" s="194" t="s">
        <v>36</v>
      </c>
      <c r="B61" s="154">
        <v>0.104</v>
      </c>
      <c r="C61" s="184"/>
      <c r="D61" s="23">
        <f t="shared" si="0"/>
        <v>0</v>
      </c>
      <c r="E61" s="23">
        <v>0.2</v>
      </c>
      <c r="F61" s="37">
        <f t="shared" si="1"/>
        <v>-0.2</v>
      </c>
    </row>
    <row r="62" spans="1:6" s="2" customFormat="1" ht="15">
      <c r="A62" s="194" t="s">
        <v>75</v>
      </c>
      <c r="B62" s="154">
        <v>2.338</v>
      </c>
      <c r="C62" s="184">
        <v>2.043</v>
      </c>
      <c r="D62" s="23">
        <f t="shared" si="0"/>
        <v>87.38237810094098</v>
      </c>
      <c r="E62" s="23">
        <v>2.2</v>
      </c>
      <c r="F62" s="37">
        <f t="shared" si="1"/>
        <v>-0.15700000000000003</v>
      </c>
    </row>
    <row r="63" spans="1:6" s="2" customFormat="1" ht="15" hidden="1">
      <c r="A63" s="194" t="s">
        <v>37</v>
      </c>
      <c r="B63" s="154"/>
      <c r="C63" s="184"/>
      <c r="D63" s="23" t="e">
        <f t="shared" si="0"/>
        <v>#DIV/0!</v>
      </c>
      <c r="E63" s="23"/>
      <c r="F63" s="37">
        <f t="shared" si="1"/>
        <v>0</v>
      </c>
    </row>
    <row r="64" spans="1:6" s="2" customFormat="1" ht="15" hidden="1">
      <c r="A64" s="194" t="s">
        <v>38</v>
      </c>
      <c r="B64" s="154"/>
      <c r="C64" s="184"/>
      <c r="D64" s="23" t="e">
        <f t="shared" si="0"/>
        <v>#DIV/0!</v>
      </c>
      <c r="E64" s="23"/>
      <c r="F64" s="37">
        <f t="shared" si="1"/>
        <v>0</v>
      </c>
    </row>
    <row r="65" spans="1:6" s="2" customFormat="1" ht="15" hidden="1">
      <c r="A65" s="253" t="s">
        <v>39</v>
      </c>
      <c r="B65" s="154"/>
      <c r="C65" s="184"/>
      <c r="D65" s="23" t="e">
        <f t="shared" si="0"/>
        <v>#DIV/0!</v>
      </c>
      <c r="E65" s="23"/>
      <c r="F65" s="37">
        <f t="shared" si="1"/>
        <v>0</v>
      </c>
    </row>
    <row r="66" spans="1:6" s="2" customFormat="1" ht="15" hidden="1">
      <c r="A66" s="253" t="s">
        <v>40</v>
      </c>
      <c r="B66" s="154"/>
      <c r="C66" s="180"/>
      <c r="D66" s="23" t="e">
        <f t="shared" si="0"/>
        <v>#DIV/0!</v>
      </c>
      <c r="E66" s="23"/>
      <c r="F66" s="37">
        <f t="shared" si="1"/>
        <v>0</v>
      </c>
    </row>
    <row r="67" spans="1:6" s="2" customFormat="1" ht="15" hidden="1">
      <c r="A67" s="194" t="s">
        <v>41</v>
      </c>
      <c r="B67" s="154"/>
      <c r="C67" s="184"/>
      <c r="D67" s="23" t="e">
        <f t="shared" si="0"/>
        <v>#DIV/0!</v>
      </c>
      <c r="E67" s="23"/>
      <c r="F67" s="37">
        <f t="shared" si="1"/>
        <v>0</v>
      </c>
    </row>
    <row r="68" spans="1:6" s="15" customFormat="1" ht="15.75">
      <c r="A68" s="192" t="s">
        <v>76</v>
      </c>
      <c r="B68" s="157">
        <v>5.823</v>
      </c>
      <c r="C68" s="183">
        <f>SUM(C69:C74)-C72-C73</f>
        <v>5.823</v>
      </c>
      <c r="D68" s="22">
        <f t="shared" si="0"/>
        <v>100</v>
      </c>
      <c r="E68" s="22">
        <v>2.1</v>
      </c>
      <c r="F68" s="116">
        <f t="shared" si="1"/>
        <v>3.7230000000000003</v>
      </c>
    </row>
    <row r="69" spans="1:6" s="2" customFormat="1" ht="15">
      <c r="A69" s="194" t="s">
        <v>77</v>
      </c>
      <c r="B69" s="154">
        <v>5.823</v>
      </c>
      <c r="C69" s="184">
        <v>5.823</v>
      </c>
      <c r="D69" s="23">
        <f t="shared" si="0"/>
        <v>100</v>
      </c>
      <c r="E69" s="23">
        <v>2.1</v>
      </c>
      <c r="F69" s="152">
        <f t="shared" si="1"/>
        <v>3.7230000000000003</v>
      </c>
    </row>
    <row r="70" spans="1:6" s="2" customFormat="1" ht="15.75" hidden="1">
      <c r="A70" s="194" t="s">
        <v>42</v>
      </c>
      <c r="B70" s="154"/>
      <c r="C70" s="184"/>
      <c r="D70" s="23" t="e">
        <f t="shared" si="0"/>
        <v>#DIV/0!</v>
      </c>
      <c r="E70" s="23"/>
      <c r="F70" s="33">
        <f t="shared" si="1"/>
        <v>0</v>
      </c>
    </row>
    <row r="71" spans="1:6" s="2" customFormat="1" ht="15.75" hidden="1">
      <c r="A71" s="194" t="s">
        <v>43</v>
      </c>
      <c r="B71" s="154"/>
      <c r="C71" s="184"/>
      <c r="D71" s="23" t="e">
        <f t="shared" si="0"/>
        <v>#DIV/0!</v>
      </c>
      <c r="E71" s="23"/>
      <c r="F71" s="33">
        <f t="shared" si="1"/>
        <v>0</v>
      </c>
    </row>
    <row r="72" spans="1:6" s="2" customFormat="1" ht="15.75" hidden="1">
      <c r="A72" s="194" t="s">
        <v>78</v>
      </c>
      <c r="B72" s="154"/>
      <c r="C72" s="184"/>
      <c r="D72" s="23" t="e">
        <f aca="true" t="shared" si="2" ref="D72:D102">C72/B72*100</f>
        <v>#DIV/0!</v>
      </c>
      <c r="E72" s="23"/>
      <c r="F72" s="33">
        <f t="shared" si="1"/>
        <v>0</v>
      </c>
    </row>
    <row r="73" spans="1:6" s="2" customFormat="1" ht="15.75" hidden="1">
      <c r="A73" s="194" t="s">
        <v>79</v>
      </c>
      <c r="B73" s="154"/>
      <c r="C73" s="184"/>
      <c r="D73" s="23" t="e">
        <f t="shared" si="2"/>
        <v>#DIV/0!</v>
      </c>
      <c r="E73" s="23"/>
      <c r="F73" s="33">
        <f aca="true" t="shared" si="3" ref="F73:F102">C73-E73</f>
        <v>0</v>
      </c>
    </row>
    <row r="74" spans="1:6" s="2" customFormat="1" ht="15.75" hidden="1">
      <c r="A74" s="194" t="s">
        <v>44</v>
      </c>
      <c r="B74" s="154"/>
      <c r="C74" s="184"/>
      <c r="D74" s="23" t="e">
        <f t="shared" si="2"/>
        <v>#DIV/0!</v>
      </c>
      <c r="E74" s="23"/>
      <c r="F74" s="33">
        <f t="shared" si="3"/>
        <v>0</v>
      </c>
    </row>
    <row r="75" spans="1:6" s="15" customFormat="1" ht="15.75">
      <c r="A75" s="192" t="s">
        <v>45</v>
      </c>
      <c r="B75" s="157">
        <v>10.724</v>
      </c>
      <c r="C75" s="183">
        <f>SUM(C76:C91)-C82-C83-C91</f>
        <v>9.803999999999998</v>
      </c>
      <c r="D75" s="22">
        <f t="shared" si="2"/>
        <v>91.42111152555015</v>
      </c>
      <c r="E75" s="22">
        <v>11.826</v>
      </c>
      <c r="F75" s="115">
        <f t="shared" si="3"/>
        <v>-2.022000000000002</v>
      </c>
    </row>
    <row r="76" spans="1:6" s="2" customFormat="1" ht="15.75" hidden="1">
      <c r="A76" s="194" t="s">
        <v>80</v>
      </c>
      <c r="B76" s="154"/>
      <c r="C76" s="184"/>
      <c r="D76" s="23" t="e">
        <f t="shared" si="2"/>
        <v>#DIV/0!</v>
      </c>
      <c r="E76" s="23"/>
      <c r="F76" s="33">
        <f t="shared" si="3"/>
        <v>0</v>
      </c>
    </row>
    <row r="77" spans="1:6" s="2" customFormat="1" ht="15.75" hidden="1">
      <c r="A77" s="194" t="s">
        <v>81</v>
      </c>
      <c r="B77" s="154"/>
      <c r="C77" s="184"/>
      <c r="D77" s="23" t="e">
        <f t="shared" si="2"/>
        <v>#DIV/0!</v>
      </c>
      <c r="E77" s="23"/>
      <c r="F77" s="33">
        <f t="shared" si="3"/>
        <v>0</v>
      </c>
    </row>
    <row r="78" spans="1:6" s="2" customFormat="1" ht="15.75" hidden="1">
      <c r="A78" s="194" t="s">
        <v>82</v>
      </c>
      <c r="B78" s="154"/>
      <c r="C78" s="184"/>
      <c r="D78" s="23" t="e">
        <f t="shared" si="2"/>
        <v>#DIV/0!</v>
      </c>
      <c r="E78" s="23"/>
      <c r="F78" s="33">
        <f t="shared" si="3"/>
        <v>0</v>
      </c>
    </row>
    <row r="79" spans="1:6" s="2" customFormat="1" ht="15.75" hidden="1">
      <c r="A79" s="194" t="s">
        <v>83</v>
      </c>
      <c r="B79" s="154"/>
      <c r="C79" s="184"/>
      <c r="D79" s="23" t="e">
        <f t="shared" si="2"/>
        <v>#DIV/0!</v>
      </c>
      <c r="E79" s="23"/>
      <c r="F79" s="33">
        <f t="shared" si="3"/>
        <v>0</v>
      </c>
    </row>
    <row r="80" spans="1:6" s="2" customFormat="1" ht="15">
      <c r="A80" s="194" t="s">
        <v>46</v>
      </c>
      <c r="B80" s="154">
        <v>3.59</v>
      </c>
      <c r="C80" s="184">
        <v>3.09</v>
      </c>
      <c r="D80" s="23">
        <f t="shared" si="2"/>
        <v>86.0724233983287</v>
      </c>
      <c r="E80" s="23">
        <v>3.881</v>
      </c>
      <c r="F80" s="152">
        <f t="shared" si="3"/>
        <v>-0.7909999999999999</v>
      </c>
    </row>
    <row r="81" spans="1:6" s="2" customFormat="1" ht="15.75" hidden="1">
      <c r="A81" s="194" t="s">
        <v>47</v>
      </c>
      <c r="B81" s="154"/>
      <c r="C81" s="184"/>
      <c r="D81" s="23" t="e">
        <f t="shared" si="2"/>
        <v>#DIV/0!</v>
      </c>
      <c r="E81" s="23"/>
      <c r="F81" s="33">
        <f t="shared" si="3"/>
        <v>0</v>
      </c>
    </row>
    <row r="82" spans="1:6" s="2" customFormat="1" ht="15.75" hidden="1">
      <c r="A82" s="194" t="s">
        <v>84</v>
      </c>
      <c r="B82" s="154"/>
      <c r="C82" s="184"/>
      <c r="D82" s="23" t="e">
        <f t="shared" si="2"/>
        <v>#DIV/0!</v>
      </c>
      <c r="E82" s="23"/>
      <c r="F82" s="33">
        <f t="shared" si="3"/>
        <v>0</v>
      </c>
    </row>
    <row r="83" spans="1:6" s="2" customFormat="1" ht="15.75" hidden="1">
      <c r="A83" s="194" t="s">
        <v>85</v>
      </c>
      <c r="B83" s="154"/>
      <c r="C83" s="184"/>
      <c r="D83" s="23" t="e">
        <f t="shared" si="2"/>
        <v>#DIV/0!</v>
      </c>
      <c r="E83" s="23"/>
      <c r="F83" s="33">
        <f t="shared" si="3"/>
        <v>0</v>
      </c>
    </row>
    <row r="84" spans="1:6" s="2" customFormat="1" ht="15.75" hidden="1">
      <c r="A84" s="194" t="s">
        <v>48</v>
      </c>
      <c r="B84" s="154"/>
      <c r="C84" s="184"/>
      <c r="D84" s="23" t="e">
        <f t="shared" si="2"/>
        <v>#DIV/0!</v>
      </c>
      <c r="E84" s="23"/>
      <c r="F84" s="33">
        <f t="shared" si="3"/>
        <v>0</v>
      </c>
    </row>
    <row r="85" spans="1:6" s="2" customFormat="1" ht="15.75" hidden="1">
      <c r="A85" s="194" t="s">
        <v>86</v>
      </c>
      <c r="B85" s="154"/>
      <c r="C85" s="184"/>
      <c r="D85" s="23" t="e">
        <f t="shared" si="2"/>
        <v>#DIV/0!</v>
      </c>
      <c r="E85" s="23"/>
      <c r="F85" s="33">
        <f t="shared" si="3"/>
        <v>0</v>
      </c>
    </row>
    <row r="86" spans="1:6" s="2" customFormat="1" ht="15.75" hidden="1">
      <c r="A86" s="194" t="s">
        <v>49</v>
      </c>
      <c r="B86" s="154"/>
      <c r="C86" s="184"/>
      <c r="D86" s="23" t="e">
        <f t="shared" si="2"/>
        <v>#DIV/0!</v>
      </c>
      <c r="E86" s="23"/>
      <c r="F86" s="33">
        <f t="shared" si="3"/>
        <v>0</v>
      </c>
    </row>
    <row r="87" spans="1:6" s="2" customFormat="1" ht="15" hidden="1">
      <c r="A87" s="194" t="s">
        <v>50</v>
      </c>
      <c r="B87" s="154">
        <v>999999999</v>
      </c>
      <c r="C87" s="184"/>
      <c r="D87" s="23">
        <f t="shared" si="2"/>
        <v>0</v>
      </c>
      <c r="E87" s="23">
        <v>0.326</v>
      </c>
      <c r="F87" s="152">
        <f t="shared" si="3"/>
        <v>-0.326</v>
      </c>
    </row>
    <row r="88" spans="1:6" s="2" customFormat="1" ht="15">
      <c r="A88" s="194" t="s">
        <v>51</v>
      </c>
      <c r="B88" s="154">
        <v>5.845</v>
      </c>
      <c r="C88" s="184">
        <v>5.845</v>
      </c>
      <c r="D88" s="23">
        <f t="shared" si="2"/>
        <v>100</v>
      </c>
      <c r="E88" s="23">
        <v>6.219</v>
      </c>
      <c r="F88" s="152">
        <f t="shared" si="3"/>
        <v>-0.37400000000000055</v>
      </c>
    </row>
    <row r="89" spans="1:6" s="2" customFormat="1" ht="15">
      <c r="A89" s="254" t="s">
        <v>52</v>
      </c>
      <c r="B89" s="256">
        <v>1.031</v>
      </c>
      <c r="C89" s="185">
        <v>0.869</v>
      </c>
      <c r="D89" s="92">
        <f t="shared" si="2"/>
        <v>84.2870999030068</v>
      </c>
      <c r="E89" s="92">
        <v>1.4</v>
      </c>
      <c r="F89" s="250">
        <f>C89-E89</f>
        <v>-0.5309999999999999</v>
      </c>
    </row>
    <row r="90" spans="1:6" s="2" customFormat="1" ht="15.75" hidden="1">
      <c r="A90" s="245" t="s">
        <v>97</v>
      </c>
      <c r="B90" s="247"/>
      <c r="C90" s="246"/>
      <c r="D90" s="248" t="e">
        <f t="shared" si="2"/>
        <v>#DIV/0!</v>
      </c>
      <c r="E90" s="248"/>
      <c r="F90" s="249">
        <f t="shared" si="3"/>
        <v>0</v>
      </c>
    </row>
    <row r="91" spans="1:6" s="2" customFormat="1" ht="15.75" hidden="1">
      <c r="A91" s="153" t="s">
        <v>87</v>
      </c>
      <c r="B91" s="154"/>
      <c r="C91" s="155"/>
      <c r="D91" s="23" t="e">
        <f t="shared" si="2"/>
        <v>#DIV/0!</v>
      </c>
      <c r="E91" s="23"/>
      <c r="F91" s="33">
        <f t="shared" si="3"/>
        <v>0</v>
      </c>
    </row>
    <row r="92" spans="1:6" s="15" customFormat="1" ht="15.75" hidden="1">
      <c r="A92" s="156" t="s">
        <v>53</v>
      </c>
      <c r="B92" s="157"/>
      <c r="C92" s="158">
        <f>SUM(C93:C102)-C98</f>
        <v>0</v>
      </c>
      <c r="D92" s="22" t="e">
        <f t="shared" si="2"/>
        <v>#DIV/0!</v>
      </c>
      <c r="E92" s="22"/>
      <c r="F92" s="33">
        <f t="shared" si="3"/>
        <v>0</v>
      </c>
    </row>
    <row r="93" spans="1:6" s="2" customFormat="1" ht="15.75" hidden="1">
      <c r="A93" s="153" t="s">
        <v>88</v>
      </c>
      <c r="B93" s="154"/>
      <c r="C93" s="155"/>
      <c r="D93" s="23" t="e">
        <f t="shared" si="2"/>
        <v>#DIV/0!</v>
      </c>
      <c r="E93" s="23"/>
      <c r="F93" s="33">
        <f t="shared" si="3"/>
        <v>0</v>
      </c>
    </row>
    <row r="94" spans="1:6" s="2" customFormat="1" ht="15.75" hidden="1">
      <c r="A94" s="153" t="s">
        <v>54</v>
      </c>
      <c r="B94" s="154"/>
      <c r="C94" s="155"/>
      <c r="D94" s="23" t="e">
        <f t="shared" si="2"/>
        <v>#DIV/0!</v>
      </c>
      <c r="E94" s="23"/>
      <c r="F94" s="33">
        <f t="shared" si="3"/>
        <v>0</v>
      </c>
    </row>
    <row r="95" spans="1:6" s="2" customFormat="1" ht="15.75" hidden="1">
      <c r="A95" s="153" t="s">
        <v>55</v>
      </c>
      <c r="B95" s="154"/>
      <c r="C95" s="155"/>
      <c r="D95" s="23" t="e">
        <f t="shared" si="2"/>
        <v>#DIV/0!</v>
      </c>
      <c r="E95" s="23"/>
      <c r="F95" s="33">
        <f t="shared" si="3"/>
        <v>0</v>
      </c>
    </row>
    <row r="96" spans="1:6" s="2" customFormat="1" ht="15.75" hidden="1">
      <c r="A96" s="153" t="s">
        <v>56</v>
      </c>
      <c r="B96" s="154"/>
      <c r="C96" s="155"/>
      <c r="D96" s="23" t="e">
        <f t="shared" si="2"/>
        <v>#DIV/0!</v>
      </c>
      <c r="E96" s="23"/>
      <c r="F96" s="33">
        <f t="shared" si="3"/>
        <v>0</v>
      </c>
    </row>
    <row r="97" spans="1:6" s="2" customFormat="1" ht="15.75" hidden="1">
      <c r="A97" s="153" t="s">
        <v>57</v>
      </c>
      <c r="B97" s="154"/>
      <c r="C97" s="155"/>
      <c r="D97" s="23" t="e">
        <f t="shared" si="2"/>
        <v>#DIV/0!</v>
      </c>
      <c r="E97" s="23"/>
      <c r="F97" s="33">
        <f t="shared" si="3"/>
        <v>0</v>
      </c>
    </row>
    <row r="98" spans="1:6" s="2" customFormat="1" ht="15.75" hidden="1">
      <c r="A98" s="153" t="s">
        <v>89</v>
      </c>
      <c r="B98" s="154"/>
      <c r="C98" s="155"/>
      <c r="D98" s="23" t="e">
        <f t="shared" si="2"/>
        <v>#DIV/0!</v>
      </c>
      <c r="E98" s="23"/>
      <c r="F98" s="33">
        <f t="shared" si="3"/>
        <v>0</v>
      </c>
    </row>
    <row r="99" spans="1:6" s="2" customFormat="1" ht="15.75" hidden="1">
      <c r="A99" s="153" t="s">
        <v>58</v>
      </c>
      <c r="B99" s="154"/>
      <c r="C99" s="155"/>
      <c r="D99" s="23" t="e">
        <f t="shared" si="2"/>
        <v>#DIV/0!</v>
      </c>
      <c r="E99" s="23"/>
      <c r="F99" s="33">
        <f t="shared" si="3"/>
        <v>0</v>
      </c>
    </row>
    <row r="100" spans="1:6" s="2" customFormat="1" ht="15.75" hidden="1">
      <c r="A100" s="153" t="s">
        <v>59</v>
      </c>
      <c r="B100" s="154"/>
      <c r="C100" s="155"/>
      <c r="D100" s="23" t="e">
        <f t="shared" si="2"/>
        <v>#DIV/0!</v>
      </c>
      <c r="E100" s="23"/>
      <c r="F100" s="33">
        <f t="shared" si="3"/>
        <v>0</v>
      </c>
    </row>
    <row r="101" spans="1:6" s="2" customFormat="1" ht="15.75" hidden="1">
      <c r="A101" s="153" t="s">
        <v>90</v>
      </c>
      <c r="B101" s="154"/>
      <c r="C101" s="155"/>
      <c r="D101" s="23" t="e">
        <f t="shared" si="2"/>
        <v>#DIV/0!</v>
      </c>
      <c r="E101" s="23"/>
      <c r="F101" s="33">
        <f t="shared" si="3"/>
        <v>0</v>
      </c>
    </row>
    <row r="102" spans="1:6" s="2" customFormat="1" ht="15.75" hidden="1">
      <c r="A102" s="153" t="s">
        <v>91</v>
      </c>
      <c r="B102" s="154"/>
      <c r="C102" s="155"/>
      <c r="D102" s="23" t="e">
        <f t="shared" si="2"/>
        <v>#DIV/0!</v>
      </c>
      <c r="E102" s="23"/>
      <c r="F102" s="33">
        <f t="shared" si="3"/>
        <v>0</v>
      </c>
    </row>
    <row r="103" spans="1:2" s="5" customFormat="1" ht="15" hidden="1">
      <c r="A103" s="4"/>
      <c r="B103" s="4"/>
    </row>
    <row r="104" spans="1:2" s="5" customFormat="1" ht="15">
      <c r="A104" s="4"/>
      <c r="B104" s="4"/>
    </row>
    <row r="105" spans="1:2" s="5" customFormat="1" ht="15">
      <c r="A105" s="4"/>
      <c r="B105" s="4"/>
    </row>
    <row r="106" spans="1:2" s="5" customFormat="1" ht="15">
      <c r="A106" s="4"/>
      <c r="B106" s="4"/>
    </row>
    <row r="107" spans="1:2" s="5" customFormat="1" ht="15">
      <c r="A107" s="4"/>
      <c r="B107" s="4"/>
    </row>
    <row r="108" spans="1:2" s="5" customFormat="1" ht="15">
      <c r="A108" s="4"/>
      <c r="B108" s="4"/>
    </row>
    <row r="109" spans="1:2" s="5" customFormat="1" ht="15">
      <c r="A109" s="4"/>
      <c r="B109" s="4"/>
    </row>
    <row r="110" spans="1:2" s="5" customFormat="1" ht="15">
      <c r="A110" s="4"/>
      <c r="B110" s="4"/>
    </row>
    <row r="111" spans="1:2" s="5" customFormat="1" ht="15">
      <c r="A111" s="4"/>
      <c r="B111" s="4"/>
    </row>
    <row r="112" spans="1:2" s="7" customFormat="1" ht="15">
      <c r="A112" s="4"/>
      <c r="B112" s="4"/>
    </row>
    <row r="113" spans="1:2" s="7" customFormat="1" ht="15">
      <c r="A113" s="4"/>
      <c r="B113" s="4"/>
    </row>
    <row r="114" spans="1:2" s="7" customFormat="1" ht="15">
      <c r="A114" s="4"/>
      <c r="B114" s="4"/>
    </row>
    <row r="115" spans="1:2" s="7" customFormat="1" ht="15">
      <c r="A115" s="4"/>
      <c r="B115" s="4"/>
    </row>
    <row r="116" spans="1:2" s="7" customFormat="1" ht="15">
      <c r="A116" s="4"/>
      <c r="B116" s="4"/>
    </row>
    <row r="117" spans="1:2" s="7" customFormat="1" ht="15">
      <c r="A117" s="4"/>
      <c r="B117" s="4"/>
    </row>
    <row r="118" spans="1:2" s="7" customFormat="1" ht="15">
      <c r="A118" s="4"/>
      <c r="B118" s="4"/>
    </row>
    <row r="119" spans="1:2" s="7" customFormat="1" ht="15">
      <c r="A119" s="4"/>
      <c r="B119" s="4"/>
    </row>
    <row r="120" spans="1:2" s="7" customFormat="1" ht="15">
      <c r="A120" s="4"/>
      <c r="B120" s="4"/>
    </row>
    <row r="121" spans="1:2" s="7" customFormat="1" ht="15">
      <c r="A121" s="4"/>
      <c r="B121" s="4"/>
    </row>
    <row r="122" spans="1:2" s="7" customFormat="1" ht="15">
      <c r="A122" s="4"/>
      <c r="B122" s="4"/>
    </row>
    <row r="123" spans="1:2" s="7" customFormat="1" ht="15">
      <c r="A123" s="4"/>
      <c r="B123" s="4"/>
    </row>
    <row r="124" spans="1:2" s="7" customFormat="1" ht="15">
      <c r="A124" s="4"/>
      <c r="B124" s="4"/>
    </row>
    <row r="125" spans="1:2" s="7" customFormat="1" ht="15">
      <c r="A125" s="4"/>
      <c r="B125" s="4"/>
    </row>
    <row r="126" spans="1:2" s="7" customFormat="1" ht="15">
      <c r="A126" s="4"/>
      <c r="B126" s="4"/>
    </row>
    <row r="127" spans="1:2" s="7" customFormat="1" ht="15">
      <c r="A127" s="4"/>
      <c r="B127" s="4"/>
    </row>
    <row r="128" spans="1:2" s="7" customFormat="1" ht="15">
      <c r="A128" s="4"/>
      <c r="B128" s="4"/>
    </row>
    <row r="129" spans="1:2" s="7" customFormat="1" ht="15">
      <c r="A129" s="4"/>
      <c r="B129" s="4"/>
    </row>
    <row r="130" spans="1:2" s="7" customFormat="1" ht="15">
      <c r="A130" s="4"/>
      <c r="B130" s="4"/>
    </row>
    <row r="131" spans="1:2" s="7" customFormat="1" ht="15">
      <c r="A131" s="4"/>
      <c r="B131" s="4"/>
    </row>
    <row r="132" spans="1:2" s="7" customFormat="1" ht="15">
      <c r="A132" s="4"/>
      <c r="B132" s="4"/>
    </row>
    <row r="133" spans="1:2" s="7" customFormat="1" ht="15">
      <c r="A133" s="4"/>
      <c r="B133" s="4"/>
    </row>
    <row r="134" spans="1:2" s="7" customFormat="1" ht="15">
      <c r="A134" s="4"/>
      <c r="B134" s="4"/>
    </row>
    <row r="135" spans="1:2" s="7" customFormat="1" ht="15">
      <c r="A135" s="4"/>
      <c r="B135" s="4"/>
    </row>
    <row r="136" spans="1:2" s="7" customFormat="1" ht="15">
      <c r="A136" s="4"/>
      <c r="B136" s="4"/>
    </row>
    <row r="137" spans="1:2" s="7" customFormat="1" ht="15">
      <c r="A137" s="4"/>
      <c r="B137" s="4"/>
    </row>
    <row r="138" spans="1:2" s="7" customFormat="1" ht="15">
      <c r="A138" s="4"/>
      <c r="B138" s="4"/>
    </row>
    <row r="139" spans="1:2" s="7" customFormat="1" ht="15">
      <c r="A139" s="4"/>
      <c r="B139" s="4"/>
    </row>
    <row r="140" spans="1:2" s="7" customFormat="1" ht="15">
      <c r="A140" s="4"/>
      <c r="B140" s="4"/>
    </row>
    <row r="141" spans="1:2" s="8" customFormat="1" ht="15">
      <c r="A141" s="6"/>
      <c r="B141" s="6"/>
    </row>
    <row r="142" spans="1:2" s="8" customFormat="1" ht="15">
      <c r="A142" s="6"/>
      <c r="B142" s="6"/>
    </row>
    <row r="143" spans="1:2" s="8" customFormat="1" ht="15">
      <c r="A143" s="6"/>
      <c r="B143" s="6"/>
    </row>
    <row r="144" spans="1:2" s="8" customFormat="1" ht="15">
      <c r="A144" s="6"/>
      <c r="B144" s="6"/>
    </row>
    <row r="145" spans="1:4" s="8" customFormat="1" ht="15">
      <c r="A145" s="6"/>
      <c r="B145" s="389"/>
      <c r="C145" s="389"/>
      <c r="D145" s="389"/>
    </row>
    <row r="146" spans="1:2" s="8" customFormat="1" ht="15.75">
      <c r="A146" s="18"/>
      <c r="B146" s="6"/>
    </row>
    <row r="147" spans="1:4" s="8" customFormat="1" ht="15">
      <c r="A147" s="6"/>
      <c r="B147" s="389"/>
      <c r="C147" s="389"/>
      <c r="D147" s="389"/>
    </row>
    <row r="148" spans="1:2" s="8" customFormat="1" ht="15">
      <c r="A148" s="6"/>
      <c r="B148" s="6"/>
    </row>
    <row r="149" spans="1:2" s="8" customFormat="1" ht="15">
      <c r="A149" s="6"/>
      <c r="B149" s="6"/>
    </row>
    <row r="150" spans="1:2" s="8" customFormat="1" ht="15">
      <c r="A150" s="6"/>
      <c r="B150" s="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10" customFormat="1" ht="15">
      <c r="A188" s="19"/>
      <c r="B188" s="19"/>
    </row>
    <row r="189" spans="1:2" s="10" customFormat="1" ht="15">
      <c r="A189" s="19"/>
      <c r="B189" s="19"/>
    </row>
    <row r="190" spans="1:2" s="10" customFormat="1" ht="15">
      <c r="A190" s="19"/>
      <c r="B190" s="19"/>
    </row>
    <row r="191" spans="1:2" s="10" customFormat="1" ht="15">
      <c r="A191" s="19"/>
      <c r="B191" s="19"/>
    </row>
    <row r="192" spans="1:2" s="10" customFormat="1" ht="15">
      <c r="A192" s="19"/>
      <c r="B192" s="19"/>
    </row>
    <row r="193" spans="1:2" s="10" customFormat="1" ht="15">
      <c r="A193" s="19"/>
      <c r="B193" s="19"/>
    </row>
    <row r="194" spans="1:2" s="10" customFormat="1" ht="15">
      <c r="A194" s="19"/>
      <c r="B194" s="19"/>
    </row>
    <row r="195" spans="1:2" s="10" customFormat="1" ht="15">
      <c r="A195" s="19"/>
      <c r="B195" s="19"/>
    </row>
    <row r="196" spans="1:2" s="10" customFormat="1" ht="15">
      <c r="A196" s="19"/>
      <c r="B196" s="19"/>
    </row>
    <row r="197" spans="1:2" s="10" customFormat="1" ht="15">
      <c r="A197" s="19"/>
      <c r="B197" s="19"/>
    </row>
    <row r="198" spans="1:2" s="10" customFormat="1" ht="15">
      <c r="A198" s="19"/>
      <c r="B198" s="19"/>
    </row>
    <row r="199" spans="1:2" s="10" customFormat="1" ht="15">
      <c r="A199" s="19"/>
      <c r="B199" s="19"/>
    </row>
    <row r="200" spans="1:2" s="10" customFormat="1" ht="15">
      <c r="A200" s="19"/>
      <c r="B200" s="19"/>
    </row>
    <row r="201" spans="1:2" s="10" customFormat="1" ht="15">
      <c r="A201" s="19"/>
      <c r="B201" s="19"/>
    </row>
    <row r="202" spans="1:2" s="10" customFormat="1" ht="15">
      <c r="A202" s="19"/>
      <c r="B202" s="19"/>
    </row>
    <row r="203" spans="1:2" s="10" customFormat="1" ht="15">
      <c r="A203" s="19"/>
      <c r="B203" s="19"/>
    </row>
    <row r="204" spans="1:2" s="10" customFormat="1" ht="15">
      <c r="A204" s="19"/>
      <c r="B204" s="19"/>
    </row>
    <row r="205" spans="1:2" s="10" customFormat="1" ht="15">
      <c r="A205" s="19"/>
      <c r="B205" s="19"/>
    </row>
    <row r="206" spans="1:2" s="10" customFormat="1" ht="15">
      <c r="A206" s="19"/>
      <c r="B206" s="19"/>
    </row>
    <row r="207" spans="1:2" s="10" customFormat="1" ht="15">
      <c r="A207" s="19"/>
      <c r="B207" s="19"/>
    </row>
    <row r="208" spans="1:2" s="10" customFormat="1" ht="15">
      <c r="A208" s="19"/>
      <c r="B208" s="19"/>
    </row>
    <row r="209" spans="1:2" s="10" customFormat="1" ht="15">
      <c r="A209" s="19"/>
      <c r="B209" s="19"/>
    </row>
    <row r="210" spans="1:2" s="10" customFormat="1" ht="15">
      <c r="A210" s="19"/>
      <c r="B210" s="19"/>
    </row>
    <row r="211" spans="1:2" s="10" customFormat="1" ht="15">
      <c r="A211" s="19"/>
      <c r="B211" s="19"/>
    </row>
    <row r="212" spans="1:2" s="10" customFormat="1" ht="15">
      <c r="A212" s="19"/>
      <c r="B212" s="19"/>
    </row>
    <row r="213" spans="1:2" s="10" customFormat="1" ht="15">
      <c r="A213" s="19"/>
      <c r="B213" s="19"/>
    </row>
    <row r="214" spans="1:2" s="10" customFormat="1" ht="15">
      <c r="A214" s="19"/>
      <c r="B214" s="19"/>
    </row>
    <row r="215" spans="1:2" s="10" customFormat="1" ht="15">
      <c r="A215" s="19"/>
      <c r="B215" s="19"/>
    </row>
    <row r="216" spans="1:2" s="10" customFormat="1" ht="15">
      <c r="A216" s="19"/>
      <c r="B216" s="19"/>
    </row>
    <row r="217" spans="1:2" s="10" customFormat="1" ht="15">
      <c r="A217" s="19"/>
      <c r="B217" s="19"/>
    </row>
    <row r="218" spans="1:2" s="10" customFormat="1" ht="15">
      <c r="A218" s="19"/>
      <c r="B218" s="19"/>
    </row>
    <row r="219" spans="1:2" s="10" customFormat="1" ht="15">
      <c r="A219" s="19"/>
      <c r="B219" s="19"/>
    </row>
    <row r="220" spans="1:2" s="10" customFormat="1" ht="15">
      <c r="A220" s="19"/>
      <c r="B220" s="19"/>
    </row>
    <row r="221" spans="1:2" s="10" customFormat="1" ht="15">
      <c r="A221" s="19"/>
      <c r="B221" s="19"/>
    </row>
    <row r="222" spans="1:2" s="10" customFormat="1" ht="15">
      <c r="A222" s="19"/>
      <c r="B222" s="19"/>
    </row>
    <row r="223" spans="1:2" s="10" customFormat="1" ht="15">
      <c r="A223" s="19"/>
      <c r="B223" s="19"/>
    </row>
    <row r="224" spans="1:2" s="10" customFormat="1" ht="0.75" customHeight="1">
      <c r="A224" s="19"/>
      <c r="B224" s="19"/>
    </row>
    <row r="225" spans="1:2" s="10" customFormat="1" ht="15">
      <c r="A225" s="19"/>
      <c r="B225" s="19"/>
    </row>
    <row r="226" spans="1:2" s="10" customFormat="1" ht="15">
      <c r="A226" s="19"/>
      <c r="B226" s="19"/>
    </row>
    <row r="227" spans="1:2" s="10" customFormat="1" ht="15">
      <c r="A227" s="19"/>
      <c r="B227" s="19"/>
    </row>
    <row r="228" spans="1:2" s="10" customFormat="1" ht="15">
      <c r="A228" s="19"/>
      <c r="B228" s="19"/>
    </row>
    <row r="229" spans="1:2" s="10" customFormat="1" ht="15">
      <c r="A229" s="19"/>
      <c r="B229" s="19"/>
    </row>
    <row r="230" spans="1:2" s="10" customFormat="1" ht="15">
      <c r="A230" s="19"/>
      <c r="B230" s="19"/>
    </row>
    <row r="231" spans="1:2" s="10" customFormat="1" ht="15">
      <c r="A231" s="19"/>
      <c r="B231" s="19"/>
    </row>
    <row r="232" spans="1:2" s="10" customFormat="1" ht="15">
      <c r="A232" s="19"/>
      <c r="B232" s="19"/>
    </row>
    <row r="233" spans="1:2" s="10" customFormat="1" ht="15">
      <c r="A233" s="19"/>
      <c r="B233" s="19"/>
    </row>
    <row r="234" spans="1:2" s="10" customFormat="1" ht="15">
      <c r="A234" s="19"/>
      <c r="B234" s="19"/>
    </row>
    <row r="235" spans="1:2" s="10" customFormat="1" ht="15">
      <c r="A235" s="19"/>
      <c r="B235" s="19"/>
    </row>
    <row r="236" spans="1:2" s="10" customFormat="1" ht="15">
      <c r="A236" s="19"/>
      <c r="B236" s="19"/>
    </row>
    <row r="237" spans="1:2" s="10" customFormat="1" ht="15">
      <c r="A237" s="19"/>
      <c r="B237" s="19"/>
    </row>
    <row r="238" spans="1:2" s="10" customFormat="1" ht="15">
      <c r="A238" s="19"/>
      <c r="B238" s="19"/>
    </row>
    <row r="239" spans="1:2" s="10" customFormat="1" ht="15">
      <c r="A239" s="19"/>
      <c r="B239" s="19"/>
    </row>
    <row r="240" spans="1:2" s="10" customFormat="1" ht="15">
      <c r="A240" s="19"/>
      <c r="B240" s="19"/>
    </row>
    <row r="241" spans="1:2" s="10" customFormat="1" ht="15">
      <c r="A241" s="19"/>
      <c r="B241" s="19"/>
    </row>
    <row r="242" spans="1:2" s="10" customFormat="1" ht="15">
      <c r="A242" s="19"/>
      <c r="B242" s="19"/>
    </row>
    <row r="243" spans="1:2" s="10" customFormat="1" ht="15">
      <c r="A243" s="19"/>
      <c r="B243" s="19"/>
    </row>
    <row r="244" spans="1:2" s="10" customFormat="1" ht="15">
      <c r="A244" s="19"/>
      <c r="B244" s="19"/>
    </row>
    <row r="245" spans="1:2" s="10" customFormat="1" ht="15">
      <c r="A245" s="19"/>
      <c r="B245" s="19"/>
    </row>
    <row r="246" spans="1:2" s="10" customFormat="1" ht="15">
      <c r="A246" s="19"/>
      <c r="B246" s="19"/>
    </row>
    <row r="247" spans="1:2" s="10" customFormat="1" ht="15">
      <c r="A247" s="19"/>
      <c r="B247" s="19"/>
    </row>
    <row r="248" spans="1:2" s="10" customFormat="1" ht="15">
      <c r="A248" s="19"/>
      <c r="B248" s="19"/>
    </row>
    <row r="249" spans="1:2" s="10" customFormat="1" ht="15">
      <c r="A249" s="19"/>
      <c r="B249" s="19"/>
    </row>
    <row r="250" spans="1:2" s="10" customFormat="1" ht="15">
      <c r="A250" s="19"/>
      <c r="B250" s="19"/>
    </row>
    <row r="251" spans="1:2" s="10" customFormat="1" ht="15">
      <c r="A251" s="19"/>
      <c r="B251" s="19"/>
    </row>
    <row r="252" spans="1:2" s="10" customFormat="1" ht="15">
      <c r="A252" s="19"/>
      <c r="B252" s="19"/>
    </row>
    <row r="253" spans="1:2" s="10" customFormat="1" ht="15">
      <c r="A253" s="19"/>
      <c r="B253" s="19"/>
    </row>
    <row r="254" spans="1:2" s="10" customFormat="1" ht="15">
      <c r="A254" s="19"/>
      <c r="B254" s="19"/>
    </row>
    <row r="255" spans="1:2" s="10" customFormat="1" ht="15">
      <c r="A255" s="19"/>
      <c r="B255" s="19"/>
    </row>
    <row r="256" spans="1:2" s="10" customFormat="1" ht="15">
      <c r="A256" s="19"/>
      <c r="B256" s="19"/>
    </row>
    <row r="257" spans="1:2" s="10" customFormat="1" ht="15">
      <c r="A257" s="19"/>
      <c r="B257" s="19"/>
    </row>
    <row r="258" spans="1:2" s="10" customFormat="1" ht="15">
      <c r="A258" s="19"/>
      <c r="B258" s="19"/>
    </row>
    <row r="259" spans="1:2" s="10" customFormat="1" ht="15">
      <c r="A259" s="19"/>
      <c r="B259" s="19"/>
    </row>
    <row r="260" spans="1:2" s="10" customFormat="1" ht="15">
      <c r="A260" s="19"/>
      <c r="B260" s="19"/>
    </row>
    <row r="261" spans="1:2" s="10" customFormat="1" ht="15">
      <c r="A261" s="19"/>
      <c r="B261" s="19"/>
    </row>
    <row r="262" s="10" customFormat="1" ht="15"/>
    <row r="263" s="10" customFormat="1" ht="15"/>
    <row r="264" s="10" customFormat="1" ht="15"/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</sheetData>
  <sheetProtection/>
  <mergeCells count="5">
    <mergeCell ref="A3:A4"/>
    <mergeCell ref="B3:B4"/>
    <mergeCell ref="C3:F3"/>
    <mergeCell ref="B145:D145"/>
    <mergeCell ref="B147:D147"/>
  </mergeCells>
  <conditionalFormatting sqref="F70:F74 F76:F79 F81:F86 F90:F102">
    <cfRule type="cellIs" priority="1" dxfId="4" operator="greaterThan" stopIfTrue="1">
      <formula>0</formula>
    </cfRule>
    <cfRule type="cellIs" priority="2" dxfId="5" operator="lessThan" stopIfTrue="1">
      <formula>0</formula>
    </cfRule>
  </conditionalFormatting>
  <printOptions horizontalCentered="1"/>
  <pageMargins left="0.5905511811023623" right="0.31496062992125984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2017-11-14T08:19:04Z</cp:lastPrinted>
  <dcterms:created xsi:type="dcterms:W3CDTF">2001-07-31T10:01:43Z</dcterms:created>
  <dcterms:modified xsi:type="dcterms:W3CDTF">2017-11-16T12:48:24Z</dcterms:modified>
  <cp:category/>
  <cp:version/>
  <cp:contentType/>
  <cp:contentStatus/>
</cp:coreProperties>
</file>